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6332" windowHeight="108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<sst xmlns="http://schemas.openxmlformats.org/spreadsheetml/2006/main" count="488" uniqueCount="212">
  <si>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</si>
  <si>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</si>
  <si>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</si>
  <si>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</si>
  <si>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</si>
  <si>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</si>
  <si>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</si>
  <si>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</si>
  <si>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</si>
  <si>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</si>
  <si>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</si>
  <si>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</si>
  <si>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</si>
  <si>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</si>
  <si>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</si>
  <si>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</si>
  <si>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</si>
  <si>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</si>
  <si>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</si>
  <si>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</si>
  <si>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</si>
  <si>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</si>
  <si>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</si>
  <si>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</si>
  <si>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</si>
  <si>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закупівля не відбулась</t>
  </si>
  <si>
    <t>Відкриті торги</t>
  </si>
  <si>
    <t>09320000-8 - Пара, гаряча вода та пов’язана продукція</t>
  </si>
  <si>
    <t>Переговорна процедура</t>
  </si>
  <si>
    <t>скасована</t>
  </si>
  <si>
    <t>Переговорна процедура, скорочена</t>
  </si>
  <si>
    <t>завершено</t>
  </si>
  <si>
    <t>UAH</t>
  </si>
  <si>
    <t>закритий</t>
  </si>
  <si>
    <t>Електрична енергія</t>
  </si>
  <si>
    <t>09310000-5 - Електрична енергія</t>
  </si>
  <si>
    <t>23359034</t>
  </si>
  <si>
    <t>09130000-9 - Нафта і дистиляти</t>
  </si>
  <si>
    <t>Звіт про укладений договір</t>
  </si>
  <si>
    <t>35160531</t>
  </si>
  <si>
    <t>активний</t>
  </si>
  <si>
    <t>1</t>
  </si>
  <si>
    <t>45230000-8 - Будівництво трубопроводів, ліній зв’язку та електропередач, шосе, доріг, аеродромів і залізничних доріг; вирівнювання поверхонь</t>
  </si>
  <si>
    <t>99</t>
  </si>
  <si>
    <t>45310000-3 - Електромонтажні роботи</t>
  </si>
  <si>
    <t>71240000-2 - Архітектурні, інженерні та планувальні послуги</t>
  </si>
  <si>
    <t>60180000-3 - Прокат вантажних транспортних засобів із водієм для перевезення товарів</t>
  </si>
  <si>
    <t>90620000-9 - Послуги з прибирання снігу</t>
  </si>
  <si>
    <t>КП "Покровське водопровідно-каналізаційне господарство"</t>
  </si>
  <si>
    <t>Послуги по зимовому утриманню вуличної мережі смт Покровське (послуги по розчистці снігу)</t>
  </si>
  <si>
    <t>09120000-6 - Газове паливо</t>
  </si>
  <si>
    <t>39572642</t>
  </si>
  <si>
    <t>90510000-5 - Утилізація/видалення сміття та поводження зі сміттям</t>
  </si>
  <si>
    <t>Послуги з прибирання снігу (послуги по утриманню доріг в зимовий період)</t>
  </si>
  <si>
    <t>5</t>
  </si>
  <si>
    <t>Філія "Покровський райавтодор"ДП "Дніпропетровський облавтодор" ВАТ ДАК "Автомобільні дороги України"</t>
  </si>
  <si>
    <t>26235901</t>
  </si>
  <si>
    <t>6</t>
  </si>
  <si>
    <t>7</t>
  </si>
  <si>
    <t xml:space="preserve">Утилізація сміття та поводження зі сміттям (послуги по утриманню в належному санітарно-технічному стані об'єктів благоустрою) </t>
  </si>
  <si>
    <t>КОМУНАЛЬНЕ ПІДПРИЄМСТВО " ПОКРОВСЬКЕ ВОДОПРОВІДНО-КАНАЛІЗАЦІЙНЕ ГОСПОДАРСТВО"</t>
  </si>
  <si>
    <t>8</t>
  </si>
  <si>
    <t>9</t>
  </si>
  <si>
    <t>11</t>
  </si>
  <si>
    <t>55</t>
  </si>
  <si>
    <t>136</t>
  </si>
  <si>
    <t>173</t>
  </si>
  <si>
    <t>ДОЧІРНЄ ПІДПРИЄМСТВО "ВАСИЛЬКІВКАТЕПЛОЕНЕРГО" КОМУНАЛЬНОГО ПІДПРИЄМСТВА "ДНІПРОТЕПЛОЕНЕРГО"ДНІПРОПЕТРОВСЬКОЇ ОБЛАСНОЇ РАДИ"</t>
  </si>
  <si>
    <t>20242337</t>
  </si>
  <si>
    <t>71520000-9 - Послуги з нагляду за виконанням будівельних робіт</t>
  </si>
  <si>
    <t>ПП Хомич Сергій Миколайович</t>
  </si>
  <si>
    <t>2209214695</t>
  </si>
  <si>
    <t>ФОП Іващенко Андрій Петрович</t>
  </si>
  <si>
    <t>30557032199</t>
  </si>
  <si>
    <t>Електрична енергія (постачання електричної енергії)</t>
  </si>
  <si>
    <t>ТОВАРИСТВО З ОБМЕЖЕНОЮ ВІДПОВІДАЛЬНІСТЮ "ЛІВАЙН ТОРГ"</t>
  </si>
  <si>
    <t>41449359</t>
  </si>
  <si>
    <t>UA-2019-01-03-001315-c</t>
  </si>
  <si>
    <t>Пара, гаряча вода та пов'язана  продукція</t>
  </si>
  <si>
    <t>212</t>
  </si>
  <si>
    <t>UA-2019-01-04-001636-c</t>
  </si>
  <si>
    <t>UA-2019-01-11-001853-c</t>
  </si>
  <si>
    <t>UA-2019-01-15-001903-c</t>
  </si>
  <si>
    <t>ТОВАРИСТВО З ОБМЕЖЕНОЮ ВІДПОВІДАЛЬНІСТЮ "ДНІПРОВСЬКІ ЕНЕРГЕТИЧНІ ПОСЛУГИ"</t>
  </si>
  <si>
    <t>42082379</t>
  </si>
  <si>
    <t>UA-2019-01-31-000343-b</t>
  </si>
  <si>
    <t xml:space="preserve">Газове паливо </t>
  </si>
  <si>
    <t>ТОВАРИСТВО З ОБМЕЖЕНОЮ ВІДПОВІДАЛЬНІСТЮ "ДНІПРОПЕТРОВСЬКГАЗ ЗБУТ"</t>
  </si>
  <si>
    <t>41DB497-374-19</t>
  </si>
  <si>
    <t>UA-2019-02-06-002249-b</t>
  </si>
  <si>
    <t>Послуги з вивезення твердих побутових відходів</t>
  </si>
  <si>
    <t>22</t>
  </si>
  <si>
    <t>UA-2019-02-25-002243-b</t>
  </si>
  <si>
    <t>30</t>
  </si>
  <si>
    <t>UA-2019-02-28-001399-a</t>
  </si>
  <si>
    <t>Послуги по заміні (демонтаж і монтаж) освітлювальних приладів мережі вуличного освітлення в населених пунктах Покровської селищної ради</t>
  </si>
  <si>
    <t>32</t>
  </si>
  <si>
    <t>UA-2019-03-11-002343-a</t>
  </si>
  <si>
    <t>Консольні світильники (Світильники та  освітлювальна апаратура)</t>
  </si>
  <si>
    <t>31520000-7 - Світильники та освітлювальна арматура</t>
  </si>
  <si>
    <t>ПРИВАТНЕ ПІДПРИЄМСТВО "ЕЛ-КОН"</t>
  </si>
  <si>
    <t>33324029</t>
  </si>
  <si>
    <t>37</t>
  </si>
  <si>
    <t>UA-2019-03-27-002618-b</t>
  </si>
  <si>
    <t>Нафта і дистиляти (Бензин А-92, паливо дизельне (скретч-картки))</t>
  </si>
  <si>
    <t>UA-2019-04-10-001497-a</t>
  </si>
  <si>
    <t>Послуги з розробки проектної документації по об'єкту: "Капітальний ремонт мережі вуличного освітлення від ТП 50, 354,424,460 в смт Покровське Покровського району Дніпропетровської області"</t>
  </si>
  <si>
    <t>ТОВАРИСТВО З ОБМЕЖЕНОЮ ВІДПОВІДАЛЬНІСТЮ "КВ ПРОЕКТ"</t>
  </si>
  <si>
    <t>38755106</t>
  </si>
  <si>
    <t>04/03-2019</t>
  </si>
  <si>
    <t>UA-2019-04-10-002600-a</t>
  </si>
  <si>
    <t>Світильник світодіодний консольний Efa-30 Вт</t>
  </si>
  <si>
    <t>Стельмах Олександр Сергійович</t>
  </si>
  <si>
    <t>2529705752</t>
  </si>
  <si>
    <t>64</t>
  </si>
  <si>
    <t>UA-2019-04-11-002576-a</t>
  </si>
  <si>
    <t>Поточний ремонт дороги по вул. Центральна смт Покровське Покровського району Дніпропетровської області</t>
  </si>
  <si>
    <t>ДП "Дніпропетровський облавтодор" ВАТ ДАК "Автомобільні дороги України" філія "Покровський райавтодор"</t>
  </si>
  <si>
    <t>UA-2019-04-11-002635-a</t>
  </si>
  <si>
    <t>3</t>
  </si>
  <si>
    <t>UA-2019-04-11-002768-a</t>
  </si>
  <si>
    <t>Поточний ремонт дороги по вул. Дмитра Яворницького (від вул. Григорія Бондаря до вул. Соборної) смт Покровське Покровського району Дніпропетровської області</t>
  </si>
  <si>
    <t>UA-2019-04-11-003188-a</t>
  </si>
  <si>
    <t>Послуги з нестандартного приєднання еклектроустановок до електромереж.</t>
  </si>
  <si>
    <t>51110000-6 - Послуги зі встановлення електричного обладнання</t>
  </si>
  <si>
    <t>АКЦІОНЕРНЕ ТОВАРИСТВО "ДТЕК ДНІПРОВСЬКІ ЕЛЕКТРОМЕРЕЖІ"</t>
  </si>
  <si>
    <t>UA-2019-04-12-000167-a</t>
  </si>
  <si>
    <t>UA-2019-04-24-002426-b</t>
  </si>
  <si>
    <t>Поточний ремонт дороги по вул. Громова смт Покровське Покровського району Дніпропетровської області</t>
  </si>
  <si>
    <t>UA-2019-05-03-001895-a</t>
  </si>
  <si>
    <t>Нафта та дистиляти (бензин А-92, паливо дизельне(скетч-картки))</t>
  </si>
  <si>
    <t>0027-0076</t>
  </si>
  <si>
    <t>UA-2019-05-14-001879-a</t>
  </si>
  <si>
    <t>Послуги по монтажу і заміні  освітлювальних приладів мережі вуличного освітлення в населених пунктах Покровської селищної ради</t>
  </si>
  <si>
    <t>UA-2019-05-15-001315-a</t>
  </si>
  <si>
    <t>Технічний нагляду за виконанням будівельних робіт</t>
  </si>
  <si>
    <t>103</t>
  </si>
  <si>
    <t>UA-2019-05-21-001696-a</t>
  </si>
  <si>
    <t>108</t>
  </si>
  <si>
    <t>UA-2019-06-19-002436-c</t>
  </si>
  <si>
    <t>Світильник світлодіодний вуличний (Світильники та  освітлювальна апаратура)</t>
  </si>
  <si>
    <t>130</t>
  </si>
  <si>
    <t>UA-2019-06-25-002215-c</t>
  </si>
  <si>
    <t>Послуги по монтажу і заміні  освітлювальних приладів мереж вуличного освітлення в населених пунктах Покровської селищної ради</t>
  </si>
  <si>
    <t>UA-2019-07-12-000672-a</t>
  </si>
  <si>
    <t xml:space="preserve">Виконання робіт по об'єкту "Капітальний ремонт пішохідної зони прибудинкової території нежитлової будівлі під ЦНАП по вул. Соборній,116 в смт. Покровське Покровського району Дніпропетровської області" </t>
  </si>
  <si>
    <t>45450000-6 - Інші завершальні будівельні роботи</t>
  </si>
  <si>
    <t>Татаренко Руслан Юрійович</t>
  </si>
  <si>
    <t>3170901892</t>
  </si>
  <si>
    <t>152</t>
  </si>
  <si>
    <t>UA-2019-07-24-000546-b</t>
  </si>
  <si>
    <t>Спортивне обладнання (інвентар для фітнесу)</t>
  </si>
  <si>
    <t>37440000-4 - Інвентар для фітнесу</t>
  </si>
  <si>
    <t>Дробот Василь Васильович</t>
  </si>
  <si>
    <t>2988411771</t>
  </si>
  <si>
    <t>19-0507/1</t>
  </si>
  <si>
    <t>UA-2019-07-31-001235-b</t>
  </si>
  <si>
    <t xml:space="preserve">Електромонтажні роботи по об'єкту: Капітальний ремонт мережі вуличного освітлення від ТП 64 в с.Писанці Покровського району Дніпропетровської області  </t>
  </si>
  <si>
    <t>UA-2019-07-31-001328-b</t>
  </si>
  <si>
    <t xml:space="preserve">Електромонтажні роботи по об'єкту: Капітальний ремонт мережі вуличного освітлення від ТП 268,19 в с.Чорненкове  Покровського району Дніпропетровської області  </t>
  </si>
  <si>
    <t>172</t>
  </si>
  <si>
    <t>UA-2019-07-31-001416-b</t>
  </si>
  <si>
    <t xml:space="preserve">Електромонтажні роботи по об'єкту: Капітальний ремонт мережі вуличного освітлення від ТП 524 в с. Романки Покровського району Дніпропетровської області  </t>
  </si>
  <si>
    <t>171</t>
  </si>
  <si>
    <t>UA-2019-08-07-000996-b</t>
  </si>
  <si>
    <t>Інвентар для фітнесу (обладнання спортивних ігрових комплексів)</t>
  </si>
  <si>
    <t>ТОВАРИСТВО З ОБМЕЖЕНОЮ ВІДПОВІДАЛЬНІСТЮ "ДЖИ ТІ КОНЦЕПТ"</t>
  </si>
  <si>
    <t>38158876</t>
  </si>
  <si>
    <t>30/11-1</t>
  </si>
  <si>
    <t>UA-2019-08-13-001088-a</t>
  </si>
  <si>
    <t>Вироби для парків розваг, настільних або кімнатних ігор (обладнання ігрових комплексів)</t>
  </si>
  <si>
    <t>37530000-2 - Вироби для парків розваг, настільних або кімнатних ігор</t>
  </si>
  <si>
    <t>31/11-1</t>
  </si>
  <si>
    <t>UA-2019-09-13-002447-b</t>
  </si>
  <si>
    <t>Послуги по об'єкту  "Поточний ремонт дороги по вул. Богдана Хмельницького в с. Олександрівка (від вул.Степова до житлового будинку №44) Покровського району Дніпропетровської області".</t>
  </si>
  <si>
    <t>UA-2019-09-30-000174-b</t>
  </si>
  <si>
    <t>80</t>
  </si>
  <si>
    <t>UA-2019-10-07-001845-b</t>
  </si>
  <si>
    <t>Поточний ремонт дороги по вулиці Лермонтова с. Олександрівка Покровського району Дніпропетровської області</t>
  </si>
  <si>
    <t>UA-2019-10-10-001912-b</t>
  </si>
  <si>
    <t>Утилізація сміття та поводження зі сміттям (послуги по утриманню в належному санітарно-технічному стані об'єктів благоустрою)</t>
  </si>
  <si>
    <t>231</t>
  </si>
  <si>
    <t>UA-2019-11-12-001889-b</t>
  </si>
  <si>
    <t>Нафта  і дистиляти (бензин А92, дизпаливо)</t>
  </si>
  <si>
    <t>0027-0161</t>
  </si>
  <si>
    <t>UA-2019-11-21-000204-b</t>
  </si>
  <si>
    <t>Електромонтажні роботи (послуги по встановленню охоронної сигналізації)</t>
  </si>
  <si>
    <t>ПРИВАТНЕ ПІДПРИЄМСТВО "УКРАЇНА-РОСТ"</t>
  </si>
  <si>
    <t>38219692</t>
  </si>
  <si>
    <t>11-19/2</t>
  </si>
  <si>
    <t>UA-2019-12-05-002792-b</t>
  </si>
  <si>
    <t xml:space="preserve">Зимове утримання вуличної мережі Покровської селищної ради </t>
  </si>
  <si>
    <t>ДП "Дніпропетровсьий облавтодор" ВАТ ДАК "Автомобільні дороги України" філія "Покровський райавтодор"</t>
  </si>
  <si>
    <t>UA-2019-12-05-003000-b</t>
  </si>
  <si>
    <t>Послуги спецтехніки по збиранню та перевезенню відходів із стихійних сміттєзвалищ</t>
  </si>
  <si>
    <t>UA-2019-12-09-002941-b</t>
  </si>
  <si>
    <t>Світильники та освітлювальна арматура (світильник LED Efa)</t>
  </si>
  <si>
    <t>ПП КИЙ ЄВГЕНІЙ ВІКТОРОВИЧ</t>
  </si>
  <si>
    <t>3286700978</t>
  </si>
  <si>
    <t>UA-2019-12-27-001753-b</t>
  </si>
  <si>
    <t>Пара, гаряча вода та пов'язана продукція (теплова енергія для потреб опалення)</t>
  </si>
  <si>
    <t>ДОЧІРНЄ ПІДПРИЄМСТВО  "ВАСИЛЬКІВКАТЕПЛОЕНЕРГО" КОМУНАЛЬНОГО ПІДПРИЄМСТВА "ДНІПРОТЕПЛОЕНЕРГО"ДНІПРОПЕТРОВСЬКОЇ ОБЛАСНОЇ РАДИ"</t>
  </si>
  <si>
    <t>UA-2019-12-27-001873-b</t>
  </si>
  <si>
    <t>80-20</t>
  </si>
  <si>
    <t>UA-2019-09-24-000698-b</t>
  </si>
  <si>
    <t>UA-2019-02-22-001528-b</t>
  </si>
  <si>
    <t>ЗВІТ ПО ЗАКУПІВЛЯХ</t>
  </si>
  <si>
    <t>ЗА 2019 рік</t>
  </si>
  <si>
    <t>ГОЛОВА ТЕНДЕРНОГО КОМІТЕТУ</t>
  </si>
  <si>
    <t>ШВИДЬ І.В.</t>
  </si>
  <si>
    <t>СЕКРЕТАР ТЕНДЕРНОГО КОМІТЕТУ</t>
  </si>
  <si>
    <t>САЧКО Н.М.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</si>
</sst>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\.mm\.yyyy"/>
  </numFmts>
  <fonts count="45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left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65" sqref="F65"/>
    </sheetView>
  </sheetViews>
  <sheetFormatPr defaultColWidth="9.140625" defaultRowHeight="12.75"/>
  <cols>
    <col min="1" max="1" width="5.421875" style="0" customWidth="1"/>
    <col min="2" max="2" width="22.7109375" style="0" customWidth="1"/>
    <col min="3" max="3" width="24.7109375" style="0" customWidth="1"/>
    <col min="4" max="4" width="33.00390625" style="0" customWidth="1"/>
    <col min="5" max="5" width="31.7109375" style="0" customWidth="1"/>
    <col min="6" max="6" width="14.7109375" style="0" customWidth="1"/>
    <col min="7" max="8" width="20.00390625" style="0" customWidth="1"/>
    <col min="9" max="10" width="10.00390625" style="0" customWidth="1"/>
    <col min="11" max="11" width="13.140625" style="0" customWidth="1"/>
    <col min="12" max="13" width="13.7109375" style="0" customWidth="1"/>
    <col min="14" max="14" width="14.8515625" style="0" customWidth="1"/>
    <col min="15" max="15" width="31.28125" style="0" customWidth="1"/>
    <col min="16" max="16" width="8.57421875" style="0" customWidth="1"/>
    <col min="17" max="17" width="8.7109375" style="0" customWidth="1"/>
    <col min="18" max="18" width="17.28125" style="0" customWidth="1"/>
    <col min="19" max="19" width="11.7109375" style="0" customWidth="1"/>
    <col min="20" max="20" width="10.00390625" style="0" customWidth="1"/>
    <col min="21" max="21" width="10.7109375" style="0" customWidth="1"/>
    <col min="22" max="22" width="8.00390625" style="0" customWidth="1"/>
    <col min="23" max="23" width="12.140625" style="0" customWidth="1"/>
    <col min="24" max="24" width="6.7109375" style="0" customWidth="1"/>
  </cols>
  <sheetData>
    <row r="1" spans="1:8" ht="24">
      <c r="A1" s="12" t="s">
        <v>206</v>
      </c>
      <c r="B1" s="12"/>
      <c r="C1" s="12"/>
      <c r="D1" s="12"/>
      <c r="E1" s="12"/>
      <c r="F1" s="12"/>
      <c r="G1" s="12"/>
      <c r="H1" s="12"/>
    </row>
    <row r="2" spans="1:8" ht="21">
      <c r="A2" s="13" t="s">
        <v>207</v>
      </c>
      <c r="B2" s="13"/>
      <c r="C2" s="13"/>
      <c r="D2" s="13"/>
      <c r="E2" s="13"/>
      <c r="F2" s="13"/>
      <c r="G2" s="13"/>
      <c r="H2" s="13"/>
    </row>
    <row r="4" spans="1:25" ht="80.2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</row>
    <row r="5" spans="1:25" ht="27" customHeight="1">
      <c r="A5" s="3">
        <v>1</v>
      </c>
      <c r="B5" s="1" t="s">
        <v>77</v>
      </c>
      <c r="C5" s="4" t="s">
        <v>78</v>
      </c>
      <c r="D5" s="11" t="s">
        <v>27</v>
      </c>
      <c r="E5" s="1" t="s">
        <v>30</v>
      </c>
      <c r="F5" s="5">
        <v>43468</v>
      </c>
      <c r="G5" s="1"/>
      <c r="H5" s="5">
        <v>43483</v>
      </c>
      <c r="I5" s="6">
        <v>1</v>
      </c>
      <c r="J5" s="7">
        <v>88</v>
      </c>
      <c r="K5" s="7">
        <v>325707.36</v>
      </c>
      <c r="L5" s="7">
        <v>3701.22</v>
      </c>
      <c r="M5" s="7">
        <v>325707.36</v>
      </c>
      <c r="N5" s="7">
        <v>3701.22</v>
      </c>
      <c r="O5" s="8" t="s">
        <v>67</v>
      </c>
      <c r="P5" s="7">
        <v>0</v>
      </c>
      <c r="Q5" s="10">
        <v>0</v>
      </c>
      <c r="R5" s="11" t="s">
        <v>67</v>
      </c>
      <c r="S5" s="1" t="s">
        <v>68</v>
      </c>
      <c r="T5" s="9" t="str">
        <f>HYPERLINK("https://my.zakupki.prom.ua/cabinet/purchases/state_purchase/view/9656945")</f>
        <v>https://my.zakupki.prom.ua/cabinet/purchases/state_purchase/view/9656945</v>
      </c>
      <c r="U5" s="1" t="s">
        <v>31</v>
      </c>
      <c r="V5" s="1" t="s">
        <v>79</v>
      </c>
      <c r="W5" s="7">
        <v>325707.36</v>
      </c>
      <c r="X5" s="1" t="s">
        <v>32</v>
      </c>
      <c r="Y5" s="1" t="s">
        <v>33</v>
      </c>
    </row>
    <row r="6" spans="1:25" ht="57" customHeight="1">
      <c r="A6" s="3">
        <v>2</v>
      </c>
      <c r="B6" s="1" t="s">
        <v>80</v>
      </c>
      <c r="C6" s="4" t="s">
        <v>53</v>
      </c>
      <c r="D6" s="11" t="s">
        <v>47</v>
      </c>
      <c r="E6" s="1" t="s">
        <v>38</v>
      </c>
      <c r="F6" s="5">
        <v>43469</v>
      </c>
      <c r="G6" s="1"/>
      <c r="H6" s="5">
        <v>43469</v>
      </c>
      <c r="I6" s="6">
        <v>1</v>
      </c>
      <c r="J6" s="7">
        <v>1</v>
      </c>
      <c r="K6" s="7">
        <v>70000</v>
      </c>
      <c r="L6" s="7">
        <v>70000</v>
      </c>
      <c r="M6" s="7">
        <v>70000</v>
      </c>
      <c r="N6" s="7">
        <v>70000</v>
      </c>
      <c r="O6" s="8" t="s">
        <v>48</v>
      </c>
      <c r="P6" s="7">
        <v>0</v>
      </c>
      <c r="Q6" s="10">
        <v>0</v>
      </c>
      <c r="R6" s="11" t="s">
        <v>48</v>
      </c>
      <c r="S6" s="1" t="s">
        <v>39</v>
      </c>
      <c r="T6" s="9" t="str">
        <f>HYPERLINK("https://my.zakupki.prom.ua/cabinet/purchases/state_purchase/view/9673851")</f>
        <v>https://my.zakupki.prom.ua/cabinet/purchases/state_purchase/view/9673851</v>
      </c>
      <c r="U6" s="1" t="s">
        <v>31</v>
      </c>
      <c r="V6" s="1" t="s">
        <v>41</v>
      </c>
      <c r="W6" s="7">
        <v>70000</v>
      </c>
      <c r="X6" s="1" t="s">
        <v>32</v>
      </c>
      <c r="Y6" s="1" t="s">
        <v>40</v>
      </c>
    </row>
    <row r="7" spans="1:25" ht="77.25" customHeight="1">
      <c r="A7" s="3">
        <v>3</v>
      </c>
      <c r="B7" s="1" t="s">
        <v>81</v>
      </c>
      <c r="C7" s="4" t="s">
        <v>49</v>
      </c>
      <c r="D7" s="11" t="s">
        <v>47</v>
      </c>
      <c r="E7" s="1" t="s">
        <v>38</v>
      </c>
      <c r="F7" s="5">
        <v>43476</v>
      </c>
      <c r="G7" s="1"/>
      <c r="H7" s="5">
        <v>43490</v>
      </c>
      <c r="I7" s="6">
        <v>1</v>
      </c>
      <c r="J7" s="7">
        <v>1</v>
      </c>
      <c r="K7" s="7">
        <v>45646</v>
      </c>
      <c r="L7" s="7">
        <v>45646</v>
      </c>
      <c r="M7" s="7">
        <v>45646</v>
      </c>
      <c r="N7" s="7">
        <v>45646</v>
      </c>
      <c r="O7" s="8" t="s">
        <v>55</v>
      </c>
      <c r="P7" s="7">
        <v>0</v>
      </c>
      <c r="Q7" s="10">
        <v>0</v>
      </c>
      <c r="R7" s="11" t="s">
        <v>55</v>
      </c>
      <c r="S7" s="1" t="s">
        <v>56</v>
      </c>
      <c r="T7" s="9" t="str">
        <f>HYPERLINK("https://my.zakupki.prom.ua/cabinet/purchases/state_purchase/view/9748055")</f>
        <v>https://my.zakupki.prom.ua/cabinet/purchases/state_purchase/view/9748055</v>
      </c>
      <c r="U7" s="1" t="s">
        <v>31</v>
      </c>
      <c r="V7" s="1" t="s">
        <v>41</v>
      </c>
      <c r="W7" s="7">
        <v>45646</v>
      </c>
      <c r="X7" s="1" t="s">
        <v>32</v>
      </c>
      <c r="Y7" s="1" t="s">
        <v>40</v>
      </c>
    </row>
    <row r="8" spans="1:25" ht="77.25" customHeight="1">
      <c r="A8" s="3">
        <v>4</v>
      </c>
      <c r="B8" s="1" t="s">
        <v>82</v>
      </c>
      <c r="C8" s="4" t="s">
        <v>74</v>
      </c>
      <c r="D8" s="11" t="s">
        <v>35</v>
      </c>
      <c r="E8" s="1" t="s">
        <v>30</v>
      </c>
      <c r="F8" s="5">
        <v>43480</v>
      </c>
      <c r="G8" s="1"/>
      <c r="H8" s="5">
        <v>43489</v>
      </c>
      <c r="I8" s="6">
        <v>1</v>
      </c>
      <c r="J8" s="7">
        <v>291062</v>
      </c>
      <c r="K8" s="7">
        <v>657800</v>
      </c>
      <c r="L8" s="7">
        <v>2.2599995877167065</v>
      </c>
      <c r="M8" s="7">
        <v>657800</v>
      </c>
      <c r="N8" s="7">
        <v>2.2599995877167065</v>
      </c>
      <c r="O8" s="8" t="s">
        <v>83</v>
      </c>
      <c r="P8" s="7">
        <v>0</v>
      </c>
      <c r="Q8" s="10">
        <v>0</v>
      </c>
      <c r="R8" s="11" t="s">
        <v>83</v>
      </c>
      <c r="S8" s="1" t="s">
        <v>84</v>
      </c>
      <c r="T8" s="9" t="str">
        <f>HYPERLINK("https://my.zakupki.prom.ua/cabinet/purchases/state_purchase/view/9807667")</f>
        <v>https://my.zakupki.prom.ua/cabinet/purchases/state_purchase/view/9807667</v>
      </c>
      <c r="U8" s="1" t="s">
        <v>31</v>
      </c>
      <c r="V8" s="1" t="s">
        <v>63</v>
      </c>
      <c r="W8" s="7">
        <v>657800</v>
      </c>
      <c r="X8" s="1" t="s">
        <v>32</v>
      </c>
      <c r="Y8" s="1" t="s">
        <v>33</v>
      </c>
    </row>
    <row r="9" spans="1:25" ht="89.25" customHeight="1">
      <c r="A9" s="3">
        <v>5</v>
      </c>
      <c r="B9" s="1" t="s">
        <v>85</v>
      </c>
      <c r="C9" s="4" t="s">
        <v>86</v>
      </c>
      <c r="D9" s="11" t="s">
        <v>50</v>
      </c>
      <c r="E9" s="1" t="s">
        <v>38</v>
      </c>
      <c r="F9" s="5">
        <v>43496</v>
      </c>
      <c r="G9" s="1"/>
      <c r="H9" s="5">
        <v>43496</v>
      </c>
      <c r="I9" s="6">
        <v>1</v>
      </c>
      <c r="J9" s="7">
        <v>14</v>
      </c>
      <c r="K9" s="7">
        <v>180186.24</v>
      </c>
      <c r="L9" s="7">
        <v>12870.445714285714</v>
      </c>
      <c r="M9" s="7">
        <v>180186.24</v>
      </c>
      <c r="N9" s="7">
        <v>12870.445714285714</v>
      </c>
      <c r="O9" s="8" t="s">
        <v>87</v>
      </c>
      <c r="P9" s="7">
        <v>0</v>
      </c>
      <c r="Q9" s="10">
        <v>0</v>
      </c>
      <c r="R9" s="11" t="s">
        <v>87</v>
      </c>
      <c r="S9" s="1" t="s">
        <v>51</v>
      </c>
      <c r="T9" s="9" t="str">
        <f>HYPERLINK("https://my.zakupki.prom.ua/cabinet/purchases/state_purchase/view/10278339")</f>
        <v>https://my.zakupki.prom.ua/cabinet/purchases/state_purchase/view/10278339</v>
      </c>
      <c r="U9" s="1" t="s">
        <v>31</v>
      </c>
      <c r="V9" s="1" t="s">
        <v>88</v>
      </c>
      <c r="W9" s="7">
        <v>180186.24</v>
      </c>
      <c r="X9" s="1" t="s">
        <v>32</v>
      </c>
      <c r="Y9" s="1" t="s">
        <v>40</v>
      </c>
    </row>
    <row r="10" spans="1:25" ht="81.75" customHeight="1">
      <c r="A10" s="3">
        <v>6</v>
      </c>
      <c r="B10" s="1" t="s">
        <v>89</v>
      </c>
      <c r="C10" s="4" t="s">
        <v>90</v>
      </c>
      <c r="D10" s="11" t="s">
        <v>52</v>
      </c>
      <c r="E10" s="1" t="s">
        <v>38</v>
      </c>
      <c r="F10" s="5">
        <v>43502</v>
      </c>
      <c r="G10" s="1"/>
      <c r="H10" s="5">
        <v>43502</v>
      </c>
      <c r="I10" s="6">
        <v>1</v>
      </c>
      <c r="J10" s="7">
        <v>178</v>
      </c>
      <c r="K10" s="7">
        <v>19441.16</v>
      </c>
      <c r="L10" s="7">
        <v>109.22</v>
      </c>
      <c r="M10" s="7">
        <v>19441.16</v>
      </c>
      <c r="N10" s="7">
        <v>109.22</v>
      </c>
      <c r="O10" s="8" t="s">
        <v>60</v>
      </c>
      <c r="P10" s="7">
        <v>0</v>
      </c>
      <c r="Q10" s="10">
        <v>0</v>
      </c>
      <c r="R10" s="11" t="s">
        <v>60</v>
      </c>
      <c r="S10" s="1" t="s">
        <v>39</v>
      </c>
      <c r="T10" s="9" t="str">
        <f>HYPERLINK("https://my.zakupki.prom.ua/cabinet/purchases/state_purchase/view/10422049")</f>
        <v>https://my.zakupki.prom.ua/cabinet/purchases/state_purchase/view/10422049</v>
      </c>
      <c r="U10" s="1" t="s">
        <v>31</v>
      </c>
      <c r="V10" s="1" t="s">
        <v>91</v>
      </c>
      <c r="W10" s="7">
        <v>19441.16</v>
      </c>
      <c r="X10" s="1" t="s">
        <v>32</v>
      </c>
      <c r="Y10" s="1" t="s">
        <v>40</v>
      </c>
    </row>
    <row r="11" spans="1:25" ht="81" customHeight="1">
      <c r="A11" s="3">
        <v>7</v>
      </c>
      <c r="B11" s="1" t="s">
        <v>92</v>
      </c>
      <c r="C11" s="4" t="s">
        <v>59</v>
      </c>
      <c r="D11" s="11" t="s">
        <v>52</v>
      </c>
      <c r="E11" s="1" t="s">
        <v>38</v>
      </c>
      <c r="F11" s="5">
        <v>43521</v>
      </c>
      <c r="G11" s="1"/>
      <c r="H11" s="5">
        <v>43521</v>
      </c>
      <c r="I11" s="6">
        <v>1</v>
      </c>
      <c r="J11" s="7">
        <v>1</v>
      </c>
      <c r="K11" s="7">
        <v>180000</v>
      </c>
      <c r="L11" s="7">
        <v>180000</v>
      </c>
      <c r="M11" s="7">
        <v>180000</v>
      </c>
      <c r="N11" s="7">
        <v>180000</v>
      </c>
      <c r="O11" s="8" t="s">
        <v>60</v>
      </c>
      <c r="P11" s="7">
        <v>0</v>
      </c>
      <c r="Q11" s="10">
        <v>0</v>
      </c>
      <c r="R11" s="11" t="s">
        <v>60</v>
      </c>
      <c r="S11" s="1" t="s">
        <v>39</v>
      </c>
      <c r="T11" s="9" t="str">
        <f>HYPERLINK("https://my.zakupki.prom.ua/cabinet/purchases/state_purchase/view/10711303")</f>
        <v>https://my.zakupki.prom.ua/cabinet/purchases/state_purchase/view/10711303</v>
      </c>
      <c r="U11" s="1" t="s">
        <v>31</v>
      </c>
      <c r="V11" s="1" t="s">
        <v>93</v>
      </c>
      <c r="W11" s="7">
        <v>180000</v>
      </c>
      <c r="X11" s="1" t="s">
        <v>32</v>
      </c>
      <c r="Y11" s="1" t="s">
        <v>40</v>
      </c>
    </row>
    <row r="12" spans="1:25" ht="51.75" customHeight="1">
      <c r="A12" s="3">
        <v>8</v>
      </c>
      <c r="B12" s="1" t="s">
        <v>94</v>
      </c>
      <c r="C12" s="4" t="s">
        <v>95</v>
      </c>
      <c r="D12" s="11" t="s">
        <v>44</v>
      </c>
      <c r="E12" s="1" t="s">
        <v>38</v>
      </c>
      <c r="F12" s="5">
        <v>43524</v>
      </c>
      <c r="G12" s="1"/>
      <c r="H12" s="5">
        <v>43524</v>
      </c>
      <c r="I12" s="6">
        <v>1</v>
      </c>
      <c r="J12" s="7">
        <v>1</v>
      </c>
      <c r="K12" s="7">
        <v>81520</v>
      </c>
      <c r="L12" s="7">
        <v>81520</v>
      </c>
      <c r="M12" s="7">
        <v>81520</v>
      </c>
      <c r="N12" s="7">
        <v>81520</v>
      </c>
      <c r="O12" s="8" t="s">
        <v>72</v>
      </c>
      <c r="P12" s="7">
        <v>0</v>
      </c>
      <c r="Q12" s="10">
        <v>0</v>
      </c>
      <c r="R12" s="11" t="s">
        <v>72</v>
      </c>
      <c r="S12" s="1" t="s">
        <v>73</v>
      </c>
      <c r="T12" s="9" t="str">
        <f>HYPERLINK("https://my.zakupki.prom.ua/cabinet/purchases/state_purchase/view/10764128")</f>
        <v>https://my.zakupki.prom.ua/cabinet/purchases/state_purchase/view/10764128</v>
      </c>
      <c r="U12" s="1" t="s">
        <v>31</v>
      </c>
      <c r="V12" s="1" t="s">
        <v>96</v>
      </c>
      <c r="W12" s="7">
        <v>81520</v>
      </c>
      <c r="X12" s="1" t="s">
        <v>32</v>
      </c>
      <c r="Y12" s="1" t="s">
        <v>40</v>
      </c>
    </row>
    <row r="13" spans="1:25" ht="39.75" customHeight="1">
      <c r="A13" s="3">
        <v>9</v>
      </c>
      <c r="B13" s="1" t="s">
        <v>97</v>
      </c>
      <c r="C13" s="4" t="s">
        <v>98</v>
      </c>
      <c r="D13" s="11" t="s">
        <v>99</v>
      </c>
      <c r="E13" s="1" t="s">
        <v>38</v>
      </c>
      <c r="F13" s="5">
        <v>43535</v>
      </c>
      <c r="G13" s="1"/>
      <c r="H13" s="5">
        <v>43535</v>
      </c>
      <c r="I13" s="6">
        <v>1</v>
      </c>
      <c r="J13" s="7">
        <v>15</v>
      </c>
      <c r="K13" s="7">
        <v>10624.5</v>
      </c>
      <c r="L13" s="7">
        <v>708.3</v>
      </c>
      <c r="M13" s="7">
        <v>10624.5</v>
      </c>
      <c r="N13" s="7">
        <v>708.3</v>
      </c>
      <c r="O13" s="8" t="s">
        <v>100</v>
      </c>
      <c r="P13" s="7">
        <v>0</v>
      </c>
      <c r="Q13" s="10">
        <v>0</v>
      </c>
      <c r="R13" s="11" t="s">
        <v>100</v>
      </c>
      <c r="S13" s="1" t="s">
        <v>101</v>
      </c>
      <c r="T13" s="9" t="str">
        <f>HYPERLINK("https://my.zakupki.prom.ua/cabinet/purchases/state_purchase/view/10871731")</f>
        <v>https://my.zakupki.prom.ua/cabinet/purchases/state_purchase/view/10871731</v>
      </c>
      <c r="U13" s="1" t="s">
        <v>31</v>
      </c>
      <c r="V13" s="1" t="s">
        <v>102</v>
      </c>
      <c r="W13" s="7">
        <v>10624.5</v>
      </c>
      <c r="X13" s="1" t="s">
        <v>32</v>
      </c>
      <c r="Y13" s="1" t="s">
        <v>40</v>
      </c>
    </row>
    <row r="14" spans="1:25" ht="42" customHeight="1">
      <c r="A14" s="3">
        <v>10</v>
      </c>
      <c r="B14" s="1" t="s">
        <v>103</v>
      </c>
      <c r="C14" s="4" t="s">
        <v>104</v>
      </c>
      <c r="D14" s="11" t="s">
        <v>37</v>
      </c>
      <c r="E14" s="1" t="s">
        <v>26</v>
      </c>
      <c r="F14" s="5">
        <v>43551</v>
      </c>
      <c r="G14" s="1"/>
      <c r="H14" s="5">
        <v>43566</v>
      </c>
      <c r="I14" s="6">
        <v>1</v>
      </c>
      <c r="J14" s="7">
        <v>15000</v>
      </c>
      <c r="K14" s="7">
        <v>480000</v>
      </c>
      <c r="L14" s="7">
        <v>32</v>
      </c>
      <c r="M14" s="3">
        <v>0</v>
      </c>
      <c r="N14" s="1"/>
      <c r="O14" s="8"/>
      <c r="P14" s="1"/>
      <c r="Q14" s="1"/>
      <c r="R14" s="11"/>
      <c r="S14" s="1"/>
      <c r="T14" s="9" t="str">
        <f>HYPERLINK("https://my.zakupki.prom.ua/cabinet/purchases/state_purchase/view/11087803")</f>
        <v>https://my.zakupki.prom.ua/cabinet/purchases/state_purchase/view/11087803</v>
      </c>
      <c r="U14" s="1" t="s">
        <v>25</v>
      </c>
      <c r="V14" s="1"/>
      <c r="W14" s="1"/>
      <c r="X14" s="1"/>
      <c r="Y14" s="1"/>
    </row>
    <row r="15" spans="1:25" ht="118.5">
      <c r="A15" s="3">
        <v>11</v>
      </c>
      <c r="B15" s="1" t="s">
        <v>105</v>
      </c>
      <c r="C15" s="4" t="s">
        <v>106</v>
      </c>
      <c r="D15" s="11" t="s">
        <v>45</v>
      </c>
      <c r="E15" s="1" t="s">
        <v>38</v>
      </c>
      <c r="F15" s="5">
        <v>43565</v>
      </c>
      <c r="G15" s="1"/>
      <c r="H15" s="5">
        <v>43565</v>
      </c>
      <c r="I15" s="6">
        <v>1</v>
      </c>
      <c r="J15" s="7">
        <v>1</v>
      </c>
      <c r="K15" s="7">
        <v>95473.35</v>
      </c>
      <c r="L15" s="7">
        <v>95473.35</v>
      </c>
      <c r="M15" s="7">
        <v>95473.35</v>
      </c>
      <c r="N15" s="7">
        <v>95473.35</v>
      </c>
      <c r="O15" s="8" t="s">
        <v>107</v>
      </c>
      <c r="P15" s="7">
        <v>0</v>
      </c>
      <c r="Q15" s="10">
        <v>0</v>
      </c>
      <c r="R15" s="11" t="s">
        <v>107</v>
      </c>
      <c r="S15" s="1" t="s">
        <v>108</v>
      </c>
      <c r="T15" s="9" t="str">
        <f>HYPERLINK("https://my.zakupki.prom.ua/cabinet/purchases/state_purchase/view/11251281")</f>
        <v>https://my.zakupki.prom.ua/cabinet/purchases/state_purchase/view/11251281</v>
      </c>
      <c r="U15" s="1" t="s">
        <v>31</v>
      </c>
      <c r="V15" s="1" t="s">
        <v>109</v>
      </c>
      <c r="W15" s="7">
        <v>95473.35</v>
      </c>
      <c r="X15" s="1" t="s">
        <v>32</v>
      </c>
      <c r="Y15" s="1" t="s">
        <v>40</v>
      </c>
    </row>
    <row r="16" spans="1:25" ht="37.5" customHeight="1">
      <c r="A16" s="3">
        <v>12</v>
      </c>
      <c r="B16" s="1" t="s">
        <v>110</v>
      </c>
      <c r="C16" s="4" t="s">
        <v>111</v>
      </c>
      <c r="D16" s="11" t="s">
        <v>99</v>
      </c>
      <c r="E16" s="1" t="s">
        <v>38</v>
      </c>
      <c r="F16" s="5">
        <v>43565</v>
      </c>
      <c r="G16" s="1"/>
      <c r="H16" s="5">
        <v>43565</v>
      </c>
      <c r="I16" s="6">
        <v>1</v>
      </c>
      <c r="J16" s="7">
        <v>30</v>
      </c>
      <c r="K16" s="7">
        <v>21000</v>
      </c>
      <c r="L16" s="7">
        <v>700</v>
      </c>
      <c r="M16" s="7">
        <v>21000</v>
      </c>
      <c r="N16" s="7">
        <v>700</v>
      </c>
      <c r="O16" s="8" t="s">
        <v>112</v>
      </c>
      <c r="P16" s="7">
        <v>0</v>
      </c>
      <c r="Q16" s="10">
        <v>0</v>
      </c>
      <c r="R16" s="11" t="s">
        <v>112</v>
      </c>
      <c r="S16" s="1" t="s">
        <v>113</v>
      </c>
      <c r="T16" s="9" t="str">
        <f>HYPERLINK("https://my.zakupki.prom.ua/cabinet/purchases/state_purchase/view/11257476")</f>
        <v>https://my.zakupki.prom.ua/cabinet/purchases/state_purchase/view/11257476</v>
      </c>
      <c r="U16" s="1" t="s">
        <v>31</v>
      </c>
      <c r="V16" s="1" t="s">
        <v>114</v>
      </c>
      <c r="W16" s="7">
        <v>21000</v>
      </c>
      <c r="X16" s="1" t="s">
        <v>32</v>
      </c>
      <c r="Y16" s="1" t="s">
        <v>40</v>
      </c>
    </row>
    <row r="17" spans="1:25" ht="64.5" customHeight="1">
      <c r="A17" s="3">
        <v>13</v>
      </c>
      <c r="B17" s="1" t="s">
        <v>115</v>
      </c>
      <c r="C17" s="4" t="s">
        <v>116</v>
      </c>
      <c r="D17" s="11" t="s">
        <v>42</v>
      </c>
      <c r="E17" s="1" t="s">
        <v>38</v>
      </c>
      <c r="F17" s="5">
        <v>43566</v>
      </c>
      <c r="G17" s="1"/>
      <c r="H17" s="5">
        <v>43566</v>
      </c>
      <c r="I17" s="6">
        <v>1</v>
      </c>
      <c r="J17" s="7">
        <v>1</v>
      </c>
      <c r="K17" s="7">
        <v>171827</v>
      </c>
      <c r="L17" s="7">
        <v>171827</v>
      </c>
      <c r="M17" s="7">
        <v>171827</v>
      </c>
      <c r="N17" s="7">
        <v>171827</v>
      </c>
      <c r="O17" s="8" t="s">
        <v>117</v>
      </c>
      <c r="P17" s="7">
        <v>0</v>
      </c>
      <c r="Q17" s="10">
        <v>0</v>
      </c>
      <c r="R17" s="11" t="s">
        <v>117</v>
      </c>
      <c r="S17" s="1" t="s">
        <v>56</v>
      </c>
      <c r="T17" s="9" t="str">
        <f>HYPERLINK("https://my.zakupki.prom.ua/cabinet/purchases/state_purchase/view/11272197")</f>
        <v>https://my.zakupki.prom.ua/cabinet/purchases/state_purchase/view/11272197</v>
      </c>
      <c r="U17" s="1" t="s">
        <v>29</v>
      </c>
      <c r="V17" s="1"/>
      <c r="W17" s="1"/>
      <c r="X17" s="1"/>
      <c r="Y17" s="1"/>
    </row>
    <row r="18" spans="1:25" ht="69.75" customHeight="1">
      <c r="A18" s="3">
        <v>14</v>
      </c>
      <c r="B18" s="1" t="s">
        <v>118</v>
      </c>
      <c r="C18" s="4" t="s">
        <v>116</v>
      </c>
      <c r="D18" s="11" t="s">
        <v>42</v>
      </c>
      <c r="E18" s="1" t="s">
        <v>38</v>
      </c>
      <c r="F18" s="5">
        <v>43566</v>
      </c>
      <c r="G18" s="1"/>
      <c r="H18" s="5">
        <v>43566</v>
      </c>
      <c r="I18" s="6">
        <v>1</v>
      </c>
      <c r="J18" s="7">
        <v>1</v>
      </c>
      <c r="K18" s="7">
        <v>171827.95</v>
      </c>
      <c r="L18" s="7">
        <v>171827.95</v>
      </c>
      <c r="M18" s="7">
        <v>171827.95</v>
      </c>
      <c r="N18" s="7">
        <v>171827.95</v>
      </c>
      <c r="O18" s="8" t="s">
        <v>117</v>
      </c>
      <c r="P18" s="7">
        <v>0</v>
      </c>
      <c r="Q18" s="10">
        <v>0</v>
      </c>
      <c r="R18" s="11" t="s">
        <v>117</v>
      </c>
      <c r="S18" s="1" t="s">
        <v>56</v>
      </c>
      <c r="T18" s="9" t="str">
        <f>HYPERLINK("https://my.zakupki.prom.ua/cabinet/purchases/state_purchase/view/11272625")</f>
        <v>https://my.zakupki.prom.ua/cabinet/purchases/state_purchase/view/11272625</v>
      </c>
      <c r="U18" s="1" t="s">
        <v>31</v>
      </c>
      <c r="V18" s="1" t="s">
        <v>119</v>
      </c>
      <c r="W18" s="7">
        <v>171827.95</v>
      </c>
      <c r="X18" s="1" t="s">
        <v>32</v>
      </c>
      <c r="Y18" s="1" t="s">
        <v>40</v>
      </c>
    </row>
    <row r="19" spans="1:25" ht="78" customHeight="1">
      <c r="A19" s="3">
        <v>15</v>
      </c>
      <c r="B19" s="1" t="s">
        <v>120</v>
      </c>
      <c r="C19" s="4" t="s">
        <v>121</v>
      </c>
      <c r="D19" s="11" t="s">
        <v>42</v>
      </c>
      <c r="E19" s="1" t="s">
        <v>38</v>
      </c>
      <c r="F19" s="5">
        <v>43566</v>
      </c>
      <c r="G19" s="1"/>
      <c r="H19" s="5">
        <v>43566</v>
      </c>
      <c r="I19" s="6">
        <v>1</v>
      </c>
      <c r="J19" s="7">
        <v>1</v>
      </c>
      <c r="K19" s="7">
        <v>82167.02</v>
      </c>
      <c r="L19" s="7">
        <v>82167.02</v>
      </c>
      <c r="M19" s="7">
        <v>82167.02</v>
      </c>
      <c r="N19" s="7">
        <v>82167.02</v>
      </c>
      <c r="O19" s="8" t="s">
        <v>117</v>
      </c>
      <c r="P19" s="7">
        <v>0</v>
      </c>
      <c r="Q19" s="10">
        <v>0</v>
      </c>
      <c r="R19" s="11" t="s">
        <v>117</v>
      </c>
      <c r="S19" s="1" t="s">
        <v>56</v>
      </c>
      <c r="T19" s="9" t="str">
        <f>HYPERLINK("https://my.zakupki.prom.ua/cabinet/purchases/state_purchase/view/11273400")</f>
        <v>https://my.zakupki.prom.ua/cabinet/purchases/state_purchase/view/11273400</v>
      </c>
      <c r="U19" s="1" t="s">
        <v>31</v>
      </c>
      <c r="V19" s="1" t="s">
        <v>41</v>
      </c>
      <c r="W19" s="7">
        <v>82167.02</v>
      </c>
      <c r="X19" s="1" t="s">
        <v>32</v>
      </c>
      <c r="Y19" s="1" t="s">
        <v>40</v>
      </c>
    </row>
    <row r="20" spans="1:25" ht="68.25" customHeight="1">
      <c r="A20" s="3">
        <v>16</v>
      </c>
      <c r="B20" s="1" t="s">
        <v>122</v>
      </c>
      <c r="C20" s="4" t="s">
        <v>123</v>
      </c>
      <c r="D20" s="11" t="s">
        <v>124</v>
      </c>
      <c r="E20" s="1" t="s">
        <v>38</v>
      </c>
      <c r="F20" s="5">
        <v>43566</v>
      </c>
      <c r="G20" s="1"/>
      <c r="H20" s="5">
        <v>43566</v>
      </c>
      <c r="I20" s="6">
        <v>1</v>
      </c>
      <c r="J20" s="7">
        <v>1</v>
      </c>
      <c r="K20" s="7">
        <v>153206.4</v>
      </c>
      <c r="L20" s="7">
        <v>153206.4</v>
      </c>
      <c r="M20" s="7">
        <v>153206.4</v>
      </c>
      <c r="N20" s="7">
        <v>153206.4</v>
      </c>
      <c r="O20" s="8" t="s">
        <v>125</v>
      </c>
      <c r="P20" s="7">
        <v>0</v>
      </c>
      <c r="Q20" s="10">
        <v>0</v>
      </c>
      <c r="R20" s="11" t="s">
        <v>125</v>
      </c>
      <c r="S20" s="1" t="s">
        <v>36</v>
      </c>
      <c r="T20" s="9" t="str">
        <f>HYPERLINK("https://my.zakupki.prom.ua/cabinet/purchases/state_purchase/view/11275827")</f>
        <v>https://my.zakupki.prom.ua/cabinet/purchases/state_purchase/view/11275827</v>
      </c>
      <c r="U20" s="1" t="s">
        <v>31</v>
      </c>
      <c r="V20" s="1" t="s">
        <v>41</v>
      </c>
      <c r="W20" s="7">
        <v>153206.4</v>
      </c>
      <c r="X20" s="1" t="s">
        <v>32</v>
      </c>
      <c r="Y20" s="1" t="s">
        <v>40</v>
      </c>
    </row>
    <row r="21" spans="1:25" ht="45" customHeight="1">
      <c r="A21" s="3">
        <v>17</v>
      </c>
      <c r="B21" s="1" t="s">
        <v>126</v>
      </c>
      <c r="C21" s="4" t="s">
        <v>104</v>
      </c>
      <c r="D21" s="11" t="s">
        <v>37</v>
      </c>
      <c r="E21" s="1" t="s">
        <v>26</v>
      </c>
      <c r="F21" s="5">
        <v>43567</v>
      </c>
      <c r="G21" s="1"/>
      <c r="H21" s="5">
        <v>43582</v>
      </c>
      <c r="I21" s="6">
        <v>1</v>
      </c>
      <c r="J21" s="7">
        <v>15000</v>
      </c>
      <c r="K21" s="7">
        <v>480000</v>
      </c>
      <c r="L21" s="7">
        <v>32</v>
      </c>
      <c r="M21" s="3">
        <v>0</v>
      </c>
      <c r="N21" s="1"/>
      <c r="O21" s="8"/>
      <c r="P21" s="1"/>
      <c r="Q21" s="1"/>
      <c r="R21" s="11"/>
      <c r="S21" s="1"/>
      <c r="T21" s="9" t="str">
        <f>HYPERLINK("https://my.zakupki.prom.ua/cabinet/purchases/state_purchase/view/11278135")</f>
        <v>https://my.zakupki.prom.ua/cabinet/purchases/state_purchase/view/11278135</v>
      </c>
      <c r="U21" s="1" t="s">
        <v>25</v>
      </c>
      <c r="V21" s="1"/>
      <c r="W21" s="1"/>
      <c r="X21" s="1"/>
      <c r="Y21" s="1"/>
    </row>
    <row r="22" spans="1:25" ht="72" customHeight="1">
      <c r="A22" s="3">
        <v>18</v>
      </c>
      <c r="B22" s="1" t="s">
        <v>127</v>
      </c>
      <c r="C22" s="4" t="s">
        <v>128</v>
      </c>
      <c r="D22" s="11" t="s">
        <v>42</v>
      </c>
      <c r="E22" s="1" t="s">
        <v>38</v>
      </c>
      <c r="F22" s="5">
        <v>43579</v>
      </c>
      <c r="G22" s="1"/>
      <c r="H22" s="5">
        <v>43579</v>
      </c>
      <c r="I22" s="6">
        <v>1</v>
      </c>
      <c r="J22" s="7">
        <v>1</v>
      </c>
      <c r="K22" s="7">
        <v>195900.31</v>
      </c>
      <c r="L22" s="7">
        <v>195900.31</v>
      </c>
      <c r="M22" s="7">
        <v>195900.31</v>
      </c>
      <c r="N22" s="7">
        <v>195900.31</v>
      </c>
      <c r="O22" s="8" t="s">
        <v>117</v>
      </c>
      <c r="P22" s="7">
        <v>0</v>
      </c>
      <c r="Q22" s="10">
        <v>0</v>
      </c>
      <c r="R22" s="11" t="s">
        <v>117</v>
      </c>
      <c r="S22" s="1" t="s">
        <v>56</v>
      </c>
      <c r="T22" s="9" t="str">
        <f>HYPERLINK("https://my.zakupki.prom.ua/cabinet/purchases/state_purchase/view/11422760")</f>
        <v>https://my.zakupki.prom.ua/cabinet/purchases/state_purchase/view/11422760</v>
      </c>
      <c r="U22" s="1" t="s">
        <v>31</v>
      </c>
      <c r="V22" s="1" t="s">
        <v>54</v>
      </c>
      <c r="W22" s="7">
        <v>195900.31</v>
      </c>
      <c r="X22" s="1" t="s">
        <v>32</v>
      </c>
      <c r="Y22" s="1" t="s">
        <v>40</v>
      </c>
    </row>
    <row r="23" spans="1:25" ht="45" customHeight="1">
      <c r="A23" s="3">
        <v>19</v>
      </c>
      <c r="B23" s="1" t="s">
        <v>129</v>
      </c>
      <c r="C23" s="4" t="s">
        <v>130</v>
      </c>
      <c r="D23" s="11" t="s">
        <v>37</v>
      </c>
      <c r="E23" s="1" t="s">
        <v>28</v>
      </c>
      <c r="F23" s="5">
        <v>43588</v>
      </c>
      <c r="G23" s="1"/>
      <c r="H23" s="5">
        <v>43600</v>
      </c>
      <c r="I23" s="6">
        <v>1</v>
      </c>
      <c r="J23" s="7">
        <v>15000</v>
      </c>
      <c r="K23" s="7">
        <v>480000</v>
      </c>
      <c r="L23" s="7">
        <v>32</v>
      </c>
      <c r="M23" s="7">
        <v>480000</v>
      </c>
      <c r="N23" s="7">
        <v>32</v>
      </c>
      <c r="O23" s="8" t="s">
        <v>75</v>
      </c>
      <c r="P23" s="7">
        <v>0</v>
      </c>
      <c r="Q23" s="10">
        <v>0</v>
      </c>
      <c r="R23" s="11" t="s">
        <v>75</v>
      </c>
      <c r="S23" s="1" t="s">
        <v>76</v>
      </c>
      <c r="T23" s="9" t="str">
        <f>HYPERLINK("https://my.zakupki.prom.ua/cabinet/purchases/state_purchase/view/11479653")</f>
        <v>https://my.zakupki.prom.ua/cabinet/purchases/state_purchase/view/11479653</v>
      </c>
      <c r="U23" s="1" t="s">
        <v>31</v>
      </c>
      <c r="V23" s="1" t="s">
        <v>131</v>
      </c>
      <c r="W23" s="7">
        <v>480000</v>
      </c>
      <c r="X23" s="1" t="s">
        <v>32</v>
      </c>
      <c r="Y23" s="1" t="s">
        <v>33</v>
      </c>
    </row>
    <row r="24" spans="1:25" ht="84" customHeight="1">
      <c r="A24" s="3">
        <v>20</v>
      </c>
      <c r="B24" s="1" t="s">
        <v>132</v>
      </c>
      <c r="C24" s="4" t="s">
        <v>133</v>
      </c>
      <c r="D24" s="11" t="s">
        <v>44</v>
      </c>
      <c r="E24" s="1" t="s">
        <v>38</v>
      </c>
      <c r="F24" s="5">
        <v>43599</v>
      </c>
      <c r="G24" s="1"/>
      <c r="H24" s="5">
        <v>43599</v>
      </c>
      <c r="I24" s="6">
        <v>1</v>
      </c>
      <c r="J24" s="7">
        <v>1</v>
      </c>
      <c r="K24" s="7">
        <v>42300</v>
      </c>
      <c r="L24" s="7">
        <v>42300</v>
      </c>
      <c r="M24" s="7">
        <v>42300</v>
      </c>
      <c r="N24" s="7">
        <v>42300</v>
      </c>
      <c r="O24" s="8" t="s">
        <v>72</v>
      </c>
      <c r="P24" s="7">
        <v>0</v>
      </c>
      <c r="Q24" s="10">
        <v>0</v>
      </c>
      <c r="R24" s="11" t="s">
        <v>72</v>
      </c>
      <c r="S24" s="1" t="s">
        <v>73</v>
      </c>
      <c r="T24" s="9" t="str">
        <f>HYPERLINK("https://my.zakupki.prom.ua/cabinet/purchases/state_purchase/view/11577248")</f>
        <v>https://my.zakupki.prom.ua/cabinet/purchases/state_purchase/view/11577248</v>
      </c>
      <c r="U24" s="1" t="s">
        <v>31</v>
      </c>
      <c r="V24" s="1" t="s">
        <v>43</v>
      </c>
      <c r="W24" s="7">
        <v>42300</v>
      </c>
      <c r="X24" s="1" t="s">
        <v>32</v>
      </c>
      <c r="Y24" s="1" t="s">
        <v>33</v>
      </c>
    </row>
    <row r="25" spans="1:25" ht="40.5" customHeight="1">
      <c r="A25" s="3">
        <v>21</v>
      </c>
      <c r="B25" s="1" t="s">
        <v>134</v>
      </c>
      <c r="C25" s="4" t="s">
        <v>135</v>
      </c>
      <c r="D25" s="11" t="s">
        <v>69</v>
      </c>
      <c r="E25" s="1" t="s">
        <v>38</v>
      </c>
      <c r="F25" s="5">
        <v>43600</v>
      </c>
      <c r="G25" s="1"/>
      <c r="H25" s="5">
        <v>43600</v>
      </c>
      <c r="I25" s="6">
        <v>1</v>
      </c>
      <c r="J25" s="7">
        <v>1</v>
      </c>
      <c r="K25" s="7">
        <v>27509.91</v>
      </c>
      <c r="L25" s="7">
        <v>27509.91</v>
      </c>
      <c r="M25" s="7">
        <v>27509.91</v>
      </c>
      <c r="N25" s="7">
        <v>27509.91</v>
      </c>
      <c r="O25" s="8" t="s">
        <v>70</v>
      </c>
      <c r="P25" s="7">
        <v>0</v>
      </c>
      <c r="Q25" s="10">
        <v>0</v>
      </c>
      <c r="R25" s="11" t="s">
        <v>70</v>
      </c>
      <c r="S25" s="1" t="s">
        <v>71</v>
      </c>
      <c r="T25" s="9" t="str">
        <f>HYPERLINK("https://my.zakupki.prom.ua/cabinet/purchases/state_purchase/view/11588960")</f>
        <v>https://my.zakupki.prom.ua/cabinet/purchases/state_purchase/view/11588960</v>
      </c>
      <c r="U25" s="1" t="s">
        <v>31</v>
      </c>
      <c r="V25" s="1" t="s">
        <v>136</v>
      </c>
      <c r="W25" s="7">
        <v>27509.91</v>
      </c>
      <c r="X25" s="1" t="s">
        <v>32</v>
      </c>
      <c r="Y25" s="1" t="s">
        <v>40</v>
      </c>
    </row>
    <row r="26" spans="1:25" ht="78.75" customHeight="1">
      <c r="A26" s="3">
        <v>22</v>
      </c>
      <c r="B26" s="1" t="s">
        <v>137</v>
      </c>
      <c r="C26" s="4" t="s">
        <v>133</v>
      </c>
      <c r="D26" s="11" t="s">
        <v>44</v>
      </c>
      <c r="E26" s="1" t="s">
        <v>38</v>
      </c>
      <c r="F26" s="5">
        <v>43606</v>
      </c>
      <c r="G26" s="1"/>
      <c r="H26" s="5">
        <v>43606</v>
      </c>
      <c r="I26" s="6">
        <v>1</v>
      </c>
      <c r="J26" s="7">
        <v>1</v>
      </c>
      <c r="K26" s="7">
        <v>42300</v>
      </c>
      <c r="L26" s="7">
        <v>42300</v>
      </c>
      <c r="M26" s="7">
        <v>42300</v>
      </c>
      <c r="N26" s="7">
        <v>42300</v>
      </c>
      <c r="O26" s="8" t="s">
        <v>72</v>
      </c>
      <c r="P26" s="7">
        <v>0</v>
      </c>
      <c r="Q26" s="10">
        <v>0</v>
      </c>
      <c r="R26" s="11" t="s">
        <v>72</v>
      </c>
      <c r="S26" s="1" t="s">
        <v>73</v>
      </c>
      <c r="T26" s="9" t="str">
        <f>HYPERLINK("https://my.zakupki.prom.ua/cabinet/purchases/state_purchase/view/11659296")</f>
        <v>https://my.zakupki.prom.ua/cabinet/purchases/state_purchase/view/11659296</v>
      </c>
      <c r="U26" s="1" t="s">
        <v>31</v>
      </c>
      <c r="V26" s="1" t="s">
        <v>138</v>
      </c>
      <c r="W26" s="7">
        <v>42300</v>
      </c>
      <c r="X26" s="1" t="s">
        <v>32</v>
      </c>
      <c r="Y26" s="1" t="s">
        <v>40</v>
      </c>
    </row>
    <row r="27" spans="1:25" ht="41.25" customHeight="1">
      <c r="A27" s="3">
        <v>23</v>
      </c>
      <c r="B27" s="1" t="s">
        <v>139</v>
      </c>
      <c r="C27" s="4" t="s">
        <v>140</v>
      </c>
      <c r="D27" s="11" t="s">
        <v>99</v>
      </c>
      <c r="E27" s="1" t="s">
        <v>38</v>
      </c>
      <c r="F27" s="5">
        <v>43635</v>
      </c>
      <c r="G27" s="1"/>
      <c r="H27" s="5">
        <v>43635</v>
      </c>
      <c r="I27" s="6">
        <v>1</v>
      </c>
      <c r="J27" s="7">
        <v>20</v>
      </c>
      <c r="K27" s="7">
        <v>11743.92</v>
      </c>
      <c r="L27" s="7">
        <v>587.196</v>
      </c>
      <c r="M27" s="7">
        <v>11743.92</v>
      </c>
      <c r="N27" s="7">
        <v>587.196</v>
      </c>
      <c r="O27" s="8" t="s">
        <v>100</v>
      </c>
      <c r="P27" s="7">
        <v>0</v>
      </c>
      <c r="Q27" s="10">
        <v>0</v>
      </c>
      <c r="R27" s="11" t="s">
        <v>100</v>
      </c>
      <c r="S27" s="1" t="s">
        <v>101</v>
      </c>
      <c r="T27" s="9" t="str">
        <f>HYPERLINK("https://my.zakupki.prom.ua/cabinet/purchases/state_purchase/view/11976876")</f>
        <v>https://my.zakupki.prom.ua/cabinet/purchases/state_purchase/view/11976876</v>
      </c>
      <c r="U27" s="1" t="s">
        <v>31</v>
      </c>
      <c r="V27" s="1" t="s">
        <v>141</v>
      </c>
      <c r="W27" s="7">
        <v>11743.92</v>
      </c>
      <c r="X27" s="1" t="s">
        <v>32</v>
      </c>
      <c r="Y27" s="1" t="s">
        <v>40</v>
      </c>
    </row>
    <row r="28" spans="1:25" ht="78" customHeight="1">
      <c r="A28" s="3">
        <v>24</v>
      </c>
      <c r="B28" s="1" t="s">
        <v>142</v>
      </c>
      <c r="C28" s="4" t="s">
        <v>143</v>
      </c>
      <c r="D28" s="11" t="s">
        <v>44</v>
      </c>
      <c r="E28" s="1" t="s">
        <v>38</v>
      </c>
      <c r="F28" s="5">
        <v>43641</v>
      </c>
      <c r="G28" s="1"/>
      <c r="H28" s="5">
        <v>43641</v>
      </c>
      <c r="I28" s="6">
        <v>1</v>
      </c>
      <c r="J28" s="7">
        <v>1</v>
      </c>
      <c r="K28" s="7">
        <v>129897</v>
      </c>
      <c r="L28" s="7">
        <v>129897</v>
      </c>
      <c r="M28" s="7">
        <v>129897</v>
      </c>
      <c r="N28" s="7">
        <v>129897</v>
      </c>
      <c r="O28" s="8" t="s">
        <v>72</v>
      </c>
      <c r="P28" s="7">
        <v>0</v>
      </c>
      <c r="Q28" s="10">
        <v>0</v>
      </c>
      <c r="R28" s="11" t="s">
        <v>72</v>
      </c>
      <c r="S28" s="1" t="s">
        <v>73</v>
      </c>
      <c r="T28" s="9" t="str">
        <f>HYPERLINK("https://my.zakupki.prom.ua/cabinet/purchases/state_purchase/view/12044994")</f>
        <v>https://my.zakupki.prom.ua/cabinet/purchases/state_purchase/view/12044994</v>
      </c>
      <c r="U28" s="1" t="s">
        <v>31</v>
      </c>
      <c r="V28" s="1" t="s">
        <v>65</v>
      </c>
      <c r="W28" s="7">
        <v>129897</v>
      </c>
      <c r="X28" s="1" t="s">
        <v>32</v>
      </c>
      <c r="Y28" s="1" t="s">
        <v>40</v>
      </c>
    </row>
    <row r="29" spans="1:25" ht="119.25" customHeight="1">
      <c r="A29" s="3">
        <v>25</v>
      </c>
      <c r="B29" s="1" t="s">
        <v>144</v>
      </c>
      <c r="C29" s="4" t="s">
        <v>145</v>
      </c>
      <c r="D29" s="11" t="s">
        <v>146</v>
      </c>
      <c r="E29" s="1" t="s">
        <v>38</v>
      </c>
      <c r="F29" s="5">
        <v>43658</v>
      </c>
      <c r="G29" s="1"/>
      <c r="H29" s="5">
        <v>43658</v>
      </c>
      <c r="I29" s="6">
        <v>1</v>
      </c>
      <c r="J29" s="7">
        <v>1</v>
      </c>
      <c r="K29" s="7">
        <v>85415</v>
      </c>
      <c r="L29" s="7">
        <v>85415</v>
      </c>
      <c r="M29" s="7">
        <v>85415</v>
      </c>
      <c r="N29" s="7">
        <v>85415</v>
      </c>
      <c r="O29" s="8" t="s">
        <v>147</v>
      </c>
      <c r="P29" s="7">
        <v>0</v>
      </c>
      <c r="Q29" s="10">
        <v>0</v>
      </c>
      <c r="R29" s="11" t="s">
        <v>147</v>
      </c>
      <c r="S29" s="1" t="s">
        <v>148</v>
      </c>
      <c r="T29" s="9" t="str">
        <f>HYPERLINK("https://my.zakupki.prom.ua/cabinet/purchases/state_purchase/view/12219300")</f>
        <v>https://my.zakupki.prom.ua/cabinet/purchases/state_purchase/view/12219300</v>
      </c>
      <c r="U29" s="1" t="s">
        <v>31</v>
      </c>
      <c r="V29" s="1" t="s">
        <v>149</v>
      </c>
      <c r="W29" s="7">
        <v>85415</v>
      </c>
      <c r="X29" s="1" t="s">
        <v>32</v>
      </c>
      <c r="Y29" s="1" t="s">
        <v>40</v>
      </c>
    </row>
    <row r="30" spans="1:25" ht="36" customHeight="1">
      <c r="A30" s="3">
        <v>26</v>
      </c>
      <c r="B30" s="1" t="s">
        <v>150</v>
      </c>
      <c r="C30" s="4" t="s">
        <v>151</v>
      </c>
      <c r="D30" s="11" t="s">
        <v>152</v>
      </c>
      <c r="E30" s="1" t="s">
        <v>38</v>
      </c>
      <c r="F30" s="5">
        <v>43670</v>
      </c>
      <c r="G30" s="1"/>
      <c r="H30" s="5">
        <v>43670</v>
      </c>
      <c r="I30" s="6">
        <v>1</v>
      </c>
      <c r="J30" s="7">
        <v>5</v>
      </c>
      <c r="K30" s="7">
        <v>50000</v>
      </c>
      <c r="L30" s="7">
        <v>10000</v>
      </c>
      <c r="M30" s="7">
        <v>50000</v>
      </c>
      <c r="N30" s="7">
        <v>10000</v>
      </c>
      <c r="O30" s="8" t="s">
        <v>153</v>
      </c>
      <c r="P30" s="7">
        <v>0</v>
      </c>
      <c r="Q30" s="10">
        <v>0</v>
      </c>
      <c r="R30" s="11" t="s">
        <v>153</v>
      </c>
      <c r="S30" s="1" t="s">
        <v>154</v>
      </c>
      <c r="T30" s="9" t="str">
        <f>HYPERLINK("https://my.zakupki.prom.ua/cabinet/purchases/state_purchase/view/12325493")</f>
        <v>https://my.zakupki.prom.ua/cabinet/purchases/state_purchase/view/12325493</v>
      </c>
      <c r="U30" s="1" t="s">
        <v>31</v>
      </c>
      <c r="V30" s="1" t="s">
        <v>155</v>
      </c>
      <c r="W30" s="7">
        <v>50000</v>
      </c>
      <c r="X30" s="1" t="s">
        <v>32</v>
      </c>
      <c r="Y30" s="1" t="s">
        <v>33</v>
      </c>
    </row>
    <row r="31" spans="1:25" ht="105">
      <c r="A31" s="3">
        <v>27</v>
      </c>
      <c r="B31" s="1" t="s">
        <v>156</v>
      </c>
      <c r="C31" s="4" t="s">
        <v>157</v>
      </c>
      <c r="D31" s="11" t="s">
        <v>44</v>
      </c>
      <c r="E31" s="1" t="s">
        <v>38</v>
      </c>
      <c r="F31" s="5">
        <v>43677</v>
      </c>
      <c r="G31" s="1"/>
      <c r="H31" s="5">
        <v>43677</v>
      </c>
      <c r="I31" s="6">
        <v>1</v>
      </c>
      <c r="J31" s="7">
        <v>1</v>
      </c>
      <c r="K31" s="7">
        <v>157484</v>
      </c>
      <c r="L31" s="7">
        <v>157484</v>
      </c>
      <c r="M31" s="7">
        <v>157484</v>
      </c>
      <c r="N31" s="7">
        <v>157484</v>
      </c>
      <c r="O31" s="8" t="s">
        <v>72</v>
      </c>
      <c r="P31" s="7">
        <v>0</v>
      </c>
      <c r="Q31" s="10">
        <v>0</v>
      </c>
      <c r="R31" s="11" t="s">
        <v>72</v>
      </c>
      <c r="S31" s="1" t="s">
        <v>73</v>
      </c>
      <c r="T31" s="9" t="str">
        <f>HYPERLINK("https://my.zakupki.prom.ua/cabinet/purchases/state_purchase/view/12392789")</f>
        <v>https://my.zakupki.prom.ua/cabinet/purchases/state_purchase/view/12392789</v>
      </c>
      <c r="U31" s="1" t="s">
        <v>31</v>
      </c>
      <c r="V31" s="1" t="s">
        <v>66</v>
      </c>
      <c r="W31" s="7">
        <v>157484</v>
      </c>
      <c r="X31" s="1" t="s">
        <v>32</v>
      </c>
      <c r="Y31" s="1" t="s">
        <v>40</v>
      </c>
    </row>
    <row r="32" spans="1:25" ht="90" customHeight="1">
      <c r="A32" s="3">
        <v>28</v>
      </c>
      <c r="B32" s="1" t="s">
        <v>158</v>
      </c>
      <c r="C32" s="4" t="s">
        <v>159</v>
      </c>
      <c r="D32" s="11" t="s">
        <v>44</v>
      </c>
      <c r="E32" s="1" t="s">
        <v>38</v>
      </c>
      <c r="F32" s="5">
        <v>43677</v>
      </c>
      <c r="G32" s="1"/>
      <c r="H32" s="5">
        <v>43677</v>
      </c>
      <c r="I32" s="6">
        <v>1</v>
      </c>
      <c r="J32" s="7">
        <v>1</v>
      </c>
      <c r="K32" s="7">
        <v>115117</v>
      </c>
      <c r="L32" s="7">
        <v>115117</v>
      </c>
      <c r="M32" s="7">
        <v>115117</v>
      </c>
      <c r="N32" s="7">
        <v>115117</v>
      </c>
      <c r="O32" s="8" t="s">
        <v>72</v>
      </c>
      <c r="P32" s="7">
        <v>0</v>
      </c>
      <c r="Q32" s="10">
        <v>0</v>
      </c>
      <c r="R32" s="11" t="s">
        <v>72</v>
      </c>
      <c r="S32" s="1" t="s">
        <v>73</v>
      </c>
      <c r="T32" s="9" t="str">
        <f>HYPERLINK("https://my.zakupki.prom.ua/cabinet/purchases/state_purchase/view/12393246")</f>
        <v>https://my.zakupki.prom.ua/cabinet/purchases/state_purchase/view/12393246</v>
      </c>
      <c r="U32" s="1" t="s">
        <v>31</v>
      </c>
      <c r="V32" s="1" t="s">
        <v>160</v>
      </c>
      <c r="W32" s="7">
        <v>115117</v>
      </c>
      <c r="X32" s="1" t="s">
        <v>32</v>
      </c>
      <c r="Y32" s="1" t="s">
        <v>40</v>
      </c>
    </row>
    <row r="33" spans="1:25" ht="96" customHeight="1">
      <c r="A33" s="3">
        <v>29</v>
      </c>
      <c r="B33" s="1" t="s">
        <v>161</v>
      </c>
      <c r="C33" s="4" t="s">
        <v>162</v>
      </c>
      <c r="D33" s="11" t="s">
        <v>44</v>
      </c>
      <c r="E33" s="1" t="s">
        <v>38</v>
      </c>
      <c r="F33" s="5">
        <v>43677</v>
      </c>
      <c r="G33" s="1"/>
      <c r="H33" s="5">
        <v>43677</v>
      </c>
      <c r="I33" s="6">
        <v>1</v>
      </c>
      <c r="J33" s="7">
        <v>1</v>
      </c>
      <c r="K33" s="7">
        <v>118368</v>
      </c>
      <c r="L33" s="7">
        <v>118368</v>
      </c>
      <c r="M33" s="7">
        <v>118368</v>
      </c>
      <c r="N33" s="7">
        <v>118368</v>
      </c>
      <c r="O33" s="8" t="s">
        <v>72</v>
      </c>
      <c r="P33" s="7">
        <v>0</v>
      </c>
      <c r="Q33" s="10">
        <v>0</v>
      </c>
      <c r="R33" s="11" t="s">
        <v>72</v>
      </c>
      <c r="S33" s="1" t="s">
        <v>73</v>
      </c>
      <c r="T33" s="9" t="str">
        <f>HYPERLINK("https://my.zakupki.prom.ua/cabinet/purchases/state_purchase/view/12393518")</f>
        <v>https://my.zakupki.prom.ua/cabinet/purchases/state_purchase/view/12393518</v>
      </c>
      <c r="U33" s="1" t="s">
        <v>31</v>
      </c>
      <c r="V33" s="1" t="s">
        <v>163</v>
      </c>
      <c r="W33" s="7">
        <v>118368</v>
      </c>
      <c r="X33" s="1" t="s">
        <v>32</v>
      </c>
      <c r="Y33" s="1" t="s">
        <v>40</v>
      </c>
    </row>
    <row r="34" spans="1:25" ht="72" customHeight="1">
      <c r="A34" s="3">
        <v>30</v>
      </c>
      <c r="B34" s="1" t="s">
        <v>164</v>
      </c>
      <c r="C34" s="4" t="s">
        <v>165</v>
      </c>
      <c r="D34" s="11" t="s">
        <v>152</v>
      </c>
      <c r="E34" s="1" t="s">
        <v>38</v>
      </c>
      <c r="F34" s="5">
        <v>43684</v>
      </c>
      <c r="G34" s="1"/>
      <c r="H34" s="5">
        <v>43684</v>
      </c>
      <c r="I34" s="6">
        <v>1</v>
      </c>
      <c r="J34" s="7">
        <v>6</v>
      </c>
      <c r="K34" s="7">
        <v>49900</v>
      </c>
      <c r="L34" s="7">
        <v>8316.666666666666</v>
      </c>
      <c r="M34" s="7">
        <v>49900</v>
      </c>
      <c r="N34" s="7">
        <v>8316.666666666666</v>
      </c>
      <c r="O34" s="8" t="s">
        <v>166</v>
      </c>
      <c r="P34" s="7">
        <v>0</v>
      </c>
      <c r="Q34" s="10">
        <v>0</v>
      </c>
      <c r="R34" s="11" t="s">
        <v>166</v>
      </c>
      <c r="S34" s="1" t="s">
        <v>167</v>
      </c>
      <c r="T34" s="9" t="str">
        <f>HYPERLINK("https://my.zakupki.prom.ua/cabinet/purchases/state_purchase/view/12458821")</f>
        <v>https://my.zakupki.prom.ua/cabinet/purchases/state_purchase/view/12458821</v>
      </c>
      <c r="U34" s="1" t="s">
        <v>31</v>
      </c>
      <c r="V34" s="1" t="s">
        <v>168</v>
      </c>
      <c r="W34" s="7">
        <v>49900</v>
      </c>
      <c r="X34" s="1" t="s">
        <v>32</v>
      </c>
      <c r="Y34" s="1" t="s">
        <v>40</v>
      </c>
    </row>
    <row r="35" spans="1:25" ht="68.25" customHeight="1">
      <c r="A35" s="3">
        <v>31</v>
      </c>
      <c r="B35" s="1" t="s">
        <v>169</v>
      </c>
      <c r="C35" s="4" t="s">
        <v>170</v>
      </c>
      <c r="D35" s="11" t="s">
        <v>171</v>
      </c>
      <c r="E35" s="1" t="s">
        <v>38</v>
      </c>
      <c r="F35" s="5">
        <v>43690</v>
      </c>
      <c r="G35" s="1"/>
      <c r="H35" s="5">
        <v>43690</v>
      </c>
      <c r="I35" s="6">
        <v>1</v>
      </c>
      <c r="J35" s="7">
        <v>5</v>
      </c>
      <c r="K35" s="7">
        <v>84920</v>
      </c>
      <c r="L35" s="7">
        <v>16984</v>
      </c>
      <c r="M35" s="7">
        <v>84920</v>
      </c>
      <c r="N35" s="7">
        <v>16984</v>
      </c>
      <c r="O35" s="8" t="s">
        <v>166</v>
      </c>
      <c r="P35" s="7">
        <v>0</v>
      </c>
      <c r="Q35" s="10">
        <v>0</v>
      </c>
      <c r="R35" s="11" t="s">
        <v>166</v>
      </c>
      <c r="S35" s="1" t="s">
        <v>167</v>
      </c>
      <c r="T35" s="9" t="str">
        <f>HYPERLINK("https://my.zakupki.prom.ua/cabinet/purchases/state_purchase/view/12520567")</f>
        <v>https://my.zakupki.prom.ua/cabinet/purchases/state_purchase/view/12520567</v>
      </c>
      <c r="U35" s="1" t="s">
        <v>31</v>
      </c>
      <c r="V35" s="1" t="s">
        <v>172</v>
      </c>
      <c r="W35" s="7">
        <v>84920</v>
      </c>
      <c r="X35" s="1" t="s">
        <v>32</v>
      </c>
      <c r="Y35" s="1" t="s">
        <v>40</v>
      </c>
    </row>
    <row r="36" spans="1:25" ht="81" customHeight="1">
      <c r="A36" s="3">
        <v>32</v>
      </c>
      <c r="B36" s="1" t="s">
        <v>173</v>
      </c>
      <c r="C36" s="4" t="s">
        <v>174</v>
      </c>
      <c r="D36" s="11" t="s">
        <v>42</v>
      </c>
      <c r="E36" s="1" t="s">
        <v>38</v>
      </c>
      <c r="F36" s="5">
        <v>43721</v>
      </c>
      <c r="G36" s="1"/>
      <c r="H36" s="5">
        <v>43721</v>
      </c>
      <c r="I36" s="6">
        <v>1</v>
      </c>
      <c r="J36" s="7">
        <v>1</v>
      </c>
      <c r="K36" s="7">
        <v>198996.83</v>
      </c>
      <c r="L36" s="7">
        <v>198996.83</v>
      </c>
      <c r="M36" s="7">
        <v>198996.83</v>
      </c>
      <c r="N36" s="7">
        <v>198996.83</v>
      </c>
      <c r="O36" s="8" t="s">
        <v>117</v>
      </c>
      <c r="P36" s="7">
        <v>0</v>
      </c>
      <c r="Q36" s="10">
        <v>0</v>
      </c>
      <c r="R36" s="11" t="s">
        <v>117</v>
      </c>
      <c r="S36" s="1" t="s">
        <v>56</v>
      </c>
      <c r="T36" s="9" t="str">
        <f>HYPERLINK("https://my.zakupki.prom.ua/cabinet/purchases/state_purchase/view/12847962")</f>
        <v>https://my.zakupki.prom.ua/cabinet/purchases/state_purchase/view/12847962</v>
      </c>
      <c r="U36" s="1" t="s">
        <v>31</v>
      </c>
      <c r="V36" s="1" t="s">
        <v>57</v>
      </c>
      <c r="W36" s="7">
        <v>198996.83</v>
      </c>
      <c r="X36" s="1" t="s">
        <v>32</v>
      </c>
      <c r="Y36" s="1" t="s">
        <v>40</v>
      </c>
    </row>
    <row r="37" spans="1:25" ht="81.75" customHeight="1">
      <c r="A37" s="3">
        <v>33</v>
      </c>
      <c r="B37" s="1" t="s">
        <v>175</v>
      </c>
      <c r="C37" s="4" t="s">
        <v>34</v>
      </c>
      <c r="D37" s="11" t="s">
        <v>35</v>
      </c>
      <c r="E37" s="1" t="s">
        <v>28</v>
      </c>
      <c r="F37" s="5">
        <v>43738</v>
      </c>
      <c r="G37" s="1"/>
      <c r="H37" s="5">
        <v>43754</v>
      </c>
      <c r="I37" s="6">
        <v>1</v>
      </c>
      <c r="J37" s="7">
        <v>130000</v>
      </c>
      <c r="K37" s="7">
        <v>370540.56</v>
      </c>
      <c r="L37" s="7">
        <v>2.850312</v>
      </c>
      <c r="M37" s="7">
        <v>370540.56</v>
      </c>
      <c r="N37" s="7">
        <v>2.850312</v>
      </c>
      <c r="O37" s="8" t="s">
        <v>83</v>
      </c>
      <c r="P37" s="7">
        <v>0</v>
      </c>
      <c r="Q37" s="10">
        <v>0</v>
      </c>
      <c r="R37" s="11" t="s">
        <v>83</v>
      </c>
      <c r="S37" s="1" t="s">
        <v>84</v>
      </c>
      <c r="T37" s="9" t="str">
        <f>HYPERLINK("https://my.zakupki.prom.ua/cabinet/purchases/state_purchase/view/13012978")</f>
        <v>https://my.zakupki.prom.ua/cabinet/purchases/state_purchase/view/13012978</v>
      </c>
      <c r="U37" s="1" t="s">
        <v>31</v>
      </c>
      <c r="V37" s="1" t="s">
        <v>176</v>
      </c>
      <c r="W37" s="7">
        <v>370540.56</v>
      </c>
      <c r="X37" s="1" t="s">
        <v>32</v>
      </c>
      <c r="Y37" s="1" t="s">
        <v>33</v>
      </c>
    </row>
    <row r="38" spans="1:25" ht="93.75" customHeight="1">
      <c r="A38" s="3">
        <v>34</v>
      </c>
      <c r="B38" s="1" t="s">
        <v>177</v>
      </c>
      <c r="C38" s="4" t="s">
        <v>178</v>
      </c>
      <c r="D38" s="11" t="s">
        <v>42</v>
      </c>
      <c r="E38" s="1" t="s">
        <v>38</v>
      </c>
      <c r="F38" s="5">
        <v>43745</v>
      </c>
      <c r="G38" s="1"/>
      <c r="H38" s="5">
        <v>43745</v>
      </c>
      <c r="I38" s="6">
        <v>1</v>
      </c>
      <c r="J38" s="7">
        <v>1</v>
      </c>
      <c r="K38" s="7">
        <v>180758.57</v>
      </c>
      <c r="L38" s="7">
        <v>180758.57</v>
      </c>
      <c r="M38" s="7">
        <v>180758.57</v>
      </c>
      <c r="N38" s="7">
        <v>180758.57</v>
      </c>
      <c r="O38" s="8" t="s">
        <v>117</v>
      </c>
      <c r="P38" s="7">
        <v>0</v>
      </c>
      <c r="Q38" s="10">
        <v>0</v>
      </c>
      <c r="R38" s="11" t="s">
        <v>117</v>
      </c>
      <c r="S38" s="1" t="s">
        <v>56</v>
      </c>
      <c r="T38" s="9" t="str">
        <f>HYPERLINK("https://my.zakupki.prom.ua/cabinet/purchases/state_purchase/view/13097572")</f>
        <v>https://my.zakupki.prom.ua/cabinet/purchases/state_purchase/view/13097572</v>
      </c>
      <c r="U38" s="1" t="s">
        <v>31</v>
      </c>
      <c r="V38" s="1" t="s">
        <v>58</v>
      </c>
      <c r="W38" s="7">
        <v>180758.57</v>
      </c>
      <c r="X38" s="1" t="s">
        <v>32</v>
      </c>
      <c r="Y38" s="1" t="s">
        <v>40</v>
      </c>
    </row>
    <row r="39" spans="1:25" ht="87" customHeight="1">
      <c r="A39" s="3">
        <v>35</v>
      </c>
      <c r="B39" s="1" t="s">
        <v>179</v>
      </c>
      <c r="C39" s="4" t="s">
        <v>180</v>
      </c>
      <c r="D39" s="11" t="s">
        <v>52</v>
      </c>
      <c r="E39" s="1" t="s">
        <v>38</v>
      </c>
      <c r="F39" s="5">
        <v>43748</v>
      </c>
      <c r="G39" s="1"/>
      <c r="H39" s="5">
        <v>43748</v>
      </c>
      <c r="I39" s="6">
        <v>1</v>
      </c>
      <c r="J39" s="7">
        <v>1</v>
      </c>
      <c r="K39" s="7">
        <v>51894</v>
      </c>
      <c r="L39" s="7">
        <v>51894</v>
      </c>
      <c r="M39" s="7">
        <v>51894</v>
      </c>
      <c r="N39" s="7">
        <v>51894</v>
      </c>
      <c r="O39" s="8" t="s">
        <v>60</v>
      </c>
      <c r="P39" s="7">
        <v>0</v>
      </c>
      <c r="Q39" s="10">
        <v>0</v>
      </c>
      <c r="R39" s="11" t="s">
        <v>60</v>
      </c>
      <c r="S39" s="1" t="s">
        <v>39</v>
      </c>
      <c r="T39" s="9" t="str">
        <f>HYPERLINK("https://my.zakupki.prom.ua/cabinet/purchases/state_purchase/view/13142947")</f>
        <v>https://my.zakupki.prom.ua/cabinet/purchases/state_purchase/view/13142947</v>
      </c>
      <c r="U39" s="1" t="s">
        <v>31</v>
      </c>
      <c r="V39" s="1" t="s">
        <v>181</v>
      </c>
      <c r="W39" s="7">
        <v>51894</v>
      </c>
      <c r="X39" s="1" t="s">
        <v>32</v>
      </c>
      <c r="Y39" s="1" t="s">
        <v>40</v>
      </c>
    </row>
    <row r="40" spans="1:25" ht="57" customHeight="1">
      <c r="A40" s="3">
        <v>36</v>
      </c>
      <c r="B40" s="1" t="s">
        <v>182</v>
      </c>
      <c r="C40" s="4" t="s">
        <v>183</v>
      </c>
      <c r="D40" s="1" t="s">
        <v>37</v>
      </c>
      <c r="E40" s="1" t="s">
        <v>38</v>
      </c>
      <c r="F40" s="5">
        <v>43781</v>
      </c>
      <c r="G40" s="1"/>
      <c r="H40" s="5">
        <v>43781</v>
      </c>
      <c r="I40" s="6">
        <v>1</v>
      </c>
      <c r="J40" s="7">
        <v>4370</v>
      </c>
      <c r="K40" s="7">
        <v>112935</v>
      </c>
      <c r="L40" s="7">
        <v>25.84324942791762</v>
      </c>
      <c r="M40" s="7">
        <v>112935</v>
      </c>
      <c r="N40" s="7">
        <v>25.84324942791762</v>
      </c>
      <c r="O40" s="8" t="s">
        <v>75</v>
      </c>
      <c r="P40" s="7">
        <v>0</v>
      </c>
      <c r="Q40" s="10">
        <v>0</v>
      </c>
      <c r="R40" s="11" t="s">
        <v>75</v>
      </c>
      <c r="S40" s="1" t="s">
        <v>76</v>
      </c>
      <c r="T40" s="9" t="str">
        <f>HYPERLINK("https://my.zakupki.prom.ua/cabinet/purchases/state_purchase/view/13528771")</f>
        <v>https://my.zakupki.prom.ua/cabinet/purchases/state_purchase/view/13528771</v>
      </c>
      <c r="U40" s="1" t="s">
        <v>31</v>
      </c>
      <c r="V40" s="1" t="s">
        <v>184</v>
      </c>
      <c r="W40" s="7">
        <v>112935</v>
      </c>
      <c r="X40" s="1" t="s">
        <v>32</v>
      </c>
      <c r="Y40" s="1" t="s">
        <v>40</v>
      </c>
    </row>
    <row r="41" spans="1:25" ht="39" customHeight="1">
      <c r="A41" s="3">
        <v>37</v>
      </c>
      <c r="B41" s="1" t="s">
        <v>185</v>
      </c>
      <c r="C41" s="4" t="s">
        <v>186</v>
      </c>
      <c r="D41" s="11" t="s">
        <v>44</v>
      </c>
      <c r="E41" s="1" t="s">
        <v>38</v>
      </c>
      <c r="F41" s="5">
        <v>43790</v>
      </c>
      <c r="G41" s="1"/>
      <c r="H41" s="5">
        <v>43790</v>
      </c>
      <c r="I41" s="6">
        <v>1</v>
      </c>
      <c r="J41" s="7">
        <v>1</v>
      </c>
      <c r="K41" s="7">
        <v>17912</v>
      </c>
      <c r="L41" s="7">
        <v>17912</v>
      </c>
      <c r="M41" s="7">
        <v>17912</v>
      </c>
      <c r="N41" s="7">
        <v>17912</v>
      </c>
      <c r="O41" s="8" t="s">
        <v>187</v>
      </c>
      <c r="P41" s="7">
        <v>0</v>
      </c>
      <c r="Q41" s="10">
        <v>0</v>
      </c>
      <c r="R41" s="11" t="s">
        <v>187</v>
      </c>
      <c r="S41" s="1" t="s">
        <v>188</v>
      </c>
      <c r="T41" s="9" t="str">
        <f>HYPERLINK("https://my.zakupki.prom.ua/cabinet/purchases/state_purchase/view/13658877")</f>
        <v>https://my.zakupki.prom.ua/cabinet/purchases/state_purchase/view/13658877</v>
      </c>
      <c r="U41" s="1" t="s">
        <v>31</v>
      </c>
      <c r="V41" s="1" t="s">
        <v>189</v>
      </c>
      <c r="W41" s="7">
        <v>17912</v>
      </c>
      <c r="X41" s="1" t="s">
        <v>32</v>
      </c>
      <c r="Y41" s="1" t="s">
        <v>40</v>
      </c>
    </row>
    <row r="42" spans="1:25" ht="94.5" customHeight="1">
      <c r="A42" s="3">
        <v>38</v>
      </c>
      <c r="B42" s="1" t="s">
        <v>190</v>
      </c>
      <c r="C42" s="4" t="s">
        <v>191</v>
      </c>
      <c r="D42" s="11" t="s">
        <v>47</v>
      </c>
      <c r="E42" s="1" t="s">
        <v>38</v>
      </c>
      <c r="F42" s="5">
        <v>43804</v>
      </c>
      <c r="G42" s="1"/>
      <c r="H42" s="5">
        <v>43804</v>
      </c>
      <c r="I42" s="6">
        <v>1</v>
      </c>
      <c r="J42" s="7">
        <v>1</v>
      </c>
      <c r="K42" s="7">
        <v>44679.3</v>
      </c>
      <c r="L42" s="7">
        <v>44679.3</v>
      </c>
      <c r="M42" s="7">
        <v>44679.3</v>
      </c>
      <c r="N42" s="7">
        <v>44679.3</v>
      </c>
      <c r="O42" s="8" t="s">
        <v>192</v>
      </c>
      <c r="P42" s="7">
        <v>0</v>
      </c>
      <c r="Q42" s="10">
        <v>0</v>
      </c>
      <c r="R42" s="11" t="s">
        <v>192</v>
      </c>
      <c r="S42" s="1" t="s">
        <v>56</v>
      </c>
      <c r="T42" s="9" t="str">
        <f>HYPERLINK("https://my.zakupki.prom.ua/cabinet/purchases/state_purchase/view/13885638")</f>
        <v>https://my.zakupki.prom.ua/cabinet/purchases/state_purchase/view/13885638</v>
      </c>
      <c r="U42" s="1" t="s">
        <v>31</v>
      </c>
      <c r="V42" s="1" t="s">
        <v>61</v>
      </c>
      <c r="W42" s="7">
        <v>44679.3</v>
      </c>
      <c r="X42" s="1" t="s">
        <v>32</v>
      </c>
      <c r="Y42" s="1" t="s">
        <v>40</v>
      </c>
    </row>
    <row r="43" spans="1:25" ht="69" customHeight="1">
      <c r="A43" s="3">
        <v>39</v>
      </c>
      <c r="B43" s="1" t="s">
        <v>193</v>
      </c>
      <c r="C43" s="4" t="s">
        <v>194</v>
      </c>
      <c r="D43" s="11" t="s">
        <v>46</v>
      </c>
      <c r="E43" s="1" t="s">
        <v>38</v>
      </c>
      <c r="F43" s="5">
        <v>43804</v>
      </c>
      <c r="G43" s="1"/>
      <c r="H43" s="5">
        <v>43804</v>
      </c>
      <c r="I43" s="6">
        <v>1</v>
      </c>
      <c r="J43" s="7">
        <v>1</v>
      </c>
      <c r="K43" s="7">
        <v>37573.64</v>
      </c>
      <c r="L43" s="7">
        <v>37573.64</v>
      </c>
      <c r="M43" s="7">
        <v>67573.64</v>
      </c>
      <c r="N43" s="7">
        <v>67573.64</v>
      </c>
      <c r="O43" s="8" t="s">
        <v>60</v>
      </c>
      <c r="P43" s="7">
        <v>-30000</v>
      </c>
      <c r="Q43" s="10">
        <v>-79.84</v>
      </c>
      <c r="R43" s="11" t="s">
        <v>60</v>
      </c>
      <c r="S43" s="1" t="s">
        <v>39</v>
      </c>
      <c r="T43" s="9" t="str">
        <f>HYPERLINK("https://my.zakupki.prom.ua/cabinet/purchases/state_purchase/view/13886727")</f>
        <v>https://my.zakupki.prom.ua/cabinet/purchases/state_purchase/view/13886727</v>
      </c>
      <c r="U43" s="1" t="s">
        <v>31</v>
      </c>
      <c r="V43" s="1" t="s">
        <v>62</v>
      </c>
      <c r="W43" s="7">
        <v>37573.64</v>
      </c>
      <c r="X43" s="1" t="s">
        <v>32</v>
      </c>
      <c r="Y43" s="1" t="s">
        <v>40</v>
      </c>
    </row>
    <row r="44" spans="1:25" ht="39" customHeight="1">
      <c r="A44" s="3">
        <v>40</v>
      </c>
      <c r="B44" s="1" t="s">
        <v>195</v>
      </c>
      <c r="C44" s="4" t="s">
        <v>196</v>
      </c>
      <c r="D44" s="11" t="s">
        <v>99</v>
      </c>
      <c r="E44" s="1" t="s">
        <v>38</v>
      </c>
      <c r="F44" s="5">
        <v>43808</v>
      </c>
      <c r="G44" s="1"/>
      <c r="H44" s="5">
        <v>43808</v>
      </c>
      <c r="I44" s="6">
        <v>1</v>
      </c>
      <c r="J44" s="7">
        <v>20</v>
      </c>
      <c r="K44" s="7">
        <v>14000</v>
      </c>
      <c r="L44" s="7">
        <v>700</v>
      </c>
      <c r="M44" s="7">
        <v>14000</v>
      </c>
      <c r="N44" s="7">
        <v>700</v>
      </c>
      <c r="O44" s="8" t="s">
        <v>197</v>
      </c>
      <c r="P44" s="7">
        <v>0</v>
      </c>
      <c r="Q44" s="10">
        <v>0</v>
      </c>
      <c r="R44" s="11" t="s">
        <v>197</v>
      </c>
      <c r="S44" s="1" t="s">
        <v>198</v>
      </c>
      <c r="T44" s="9" t="str">
        <f>HYPERLINK("https://my.zakupki.prom.ua/cabinet/purchases/state_purchase/view/13941571")</f>
        <v>https://my.zakupki.prom.ua/cabinet/purchases/state_purchase/view/13941571</v>
      </c>
      <c r="U44" s="1" t="s">
        <v>31</v>
      </c>
      <c r="V44" s="1" t="s">
        <v>102</v>
      </c>
      <c r="W44" s="7">
        <v>14000</v>
      </c>
      <c r="X44" s="1" t="s">
        <v>32</v>
      </c>
      <c r="Y44" s="1" t="s">
        <v>40</v>
      </c>
    </row>
    <row r="45" spans="1:25" ht="63.75" customHeight="1">
      <c r="A45" s="3">
        <v>41</v>
      </c>
      <c r="B45" s="1" t="s">
        <v>199</v>
      </c>
      <c r="C45" s="4" t="s">
        <v>200</v>
      </c>
      <c r="D45" s="11" t="s">
        <v>27</v>
      </c>
      <c r="E45" s="1" t="s">
        <v>28</v>
      </c>
      <c r="F45" s="5">
        <v>43826</v>
      </c>
      <c r="G45" s="1"/>
      <c r="H45" s="5">
        <v>43859</v>
      </c>
      <c r="I45" s="6">
        <v>1</v>
      </c>
      <c r="J45" s="7">
        <v>75</v>
      </c>
      <c r="K45" s="7">
        <v>269902.5</v>
      </c>
      <c r="L45" s="7">
        <v>3598.7</v>
      </c>
      <c r="M45" s="7">
        <v>269902.5</v>
      </c>
      <c r="N45" s="7">
        <v>3598.7</v>
      </c>
      <c r="O45" s="8" t="s">
        <v>201</v>
      </c>
      <c r="P45" s="7">
        <v>0</v>
      </c>
      <c r="Q45" s="10">
        <v>0</v>
      </c>
      <c r="R45" s="11" t="s">
        <v>201</v>
      </c>
      <c r="S45" s="1" t="s">
        <v>68</v>
      </c>
      <c r="T45" s="9" t="str">
        <f>HYPERLINK("https://my.zakupki.prom.ua/cabinet/purchases/state_purchase/view/14334495")</f>
        <v>https://my.zakupki.prom.ua/cabinet/purchases/state_purchase/view/14334495</v>
      </c>
      <c r="U45" s="1" t="s">
        <v>31</v>
      </c>
      <c r="V45" s="1" t="s">
        <v>64</v>
      </c>
      <c r="W45" s="7">
        <v>269902.5</v>
      </c>
      <c r="X45" s="1" t="s">
        <v>32</v>
      </c>
      <c r="Y45" s="1" t="s">
        <v>40</v>
      </c>
    </row>
    <row r="46" spans="1:25" ht="60" customHeight="1">
      <c r="A46" s="3">
        <v>42</v>
      </c>
      <c r="B46" s="1" t="s">
        <v>202</v>
      </c>
      <c r="C46" s="4" t="s">
        <v>34</v>
      </c>
      <c r="D46" s="11" t="s">
        <v>35</v>
      </c>
      <c r="E46" s="1" t="s">
        <v>28</v>
      </c>
      <c r="F46" s="5">
        <v>43826</v>
      </c>
      <c r="G46" s="1"/>
      <c r="H46" s="5">
        <v>43854</v>
      </c>
      <c r="I46" s="6">
        <v>1</v>
      </c>
      <c r="J46" s="7">
        <v>421570</v>
      </c>
      <c r="K46" s="7">
        <v>1079005.04</v>
      </c>
      <c r="L46" s="7">
        <v>2.5594919942121117</v>
      </c>
      <c r="M46" s="7">
        <v>1079005.04</v>
      </c>
      <c r="N46" s="7">
        <v>2.5594919942121117</v>
      </c>
      <c r="O46" s="8" t="s">
        <v>83</v>
      </c>
      <c r="P46" s="7">
        <v>0</v>
      </c>
      <c r="Q46" s="10">
        <v>0</v>
      </c>
      <c r="R46" s="11" t="s">
        <v>83</v>
      </c>
      <c r="S46" s="1" t="s">
        <v>84</v>
      </c>
      <c r="T46" s="9" t="str">
        <f>HYPERLINK("https://my.zakupki.prom.ua/cabinet/purchases/state_purchase/view/14335101")</f>
        <v>https://my.zakupki.prom.ua/cabinet/purchases/state_purchase/view/14335101</v>
      </c>
      <c r="U46" s="1" t="s">
        <v>31</v>
      </c>
      <c r="V46" s="1" t="s">
        <v>203</v>
      </c>
      <c r="W46" s="7">
        <v>1079005.04</v>
      </c>
      <c r="X46" s="1" t="s">
        <v>32</v>
      </c>
      <c r="Y46" s="1" t="s">
        <v>40</v>
      </c>
    </row>
    <row r="47" spans="1:25" ht="22.5" customHeight="1">
      <c r="A47" s="3">
        <v>43</v>
      </c>
      <c r="B47" s="1" t="s">
        <v>204</v>
      </c>
      <c r="C47" s="4" t="s">
        <v>34</v>
      </c>
      <c r="D47" s="11" t="s">
        <v>35</v>
      </c>
      <c r="E47" s="1" t="s">
        <v>26</v>
      </c>
      <c r="F47" s="5">
        <v>43732</v>
      </c>
      <c r="G47" s="5">
        <v>43748</v>
      </c>
      <c r="H47" s="5">
        <v>43735</v>
      </c>
      <c r="I47" s="6">
        <v>0</v>
      </c>
      <c r="J47" s="7">
        <v>130000</v>
      </c>
      <c r="K47" s="7">
        <v>403000</v>
      </c>
      <c r="L47" s="7">
        <v>3.1</v>
      </c>
      <c r="M47" s="3">
        <v>0</v>
      </c>
      <c r="N47" s="1"/>
      <c r="O47" s="8"/>
      <c r="P47" s="1"/>
      <c r="Q47" s="1"/>
      <c r="R47" s="1"/>
      <c r="S47" s="1"/>
      <c r="T47" s="9" t="str">
        <f>HYPERLINK("https://my.zakupki.prom.ua/cabinet/purchases/state_purchase/view/12952684")</f>
        <v>https://my.zakupki.prom.ua/cabinet/purchases/state_purchase/view/12952684</v>
      </c>
      <c r="U47" s="1" t="s">
        <v>29</v>
      </c>
      <c r="V47" s="1"/>
      <c r="W47" s="1"/>
      <c r="X47" s="1"/>
      <c r="Y47" s="1"/>
    </row>
    <row r="48" spans="1:25" ht="39" customHeight="1">
      <c r="A48" s="3">
        <v>44</v>
      </c>
      <c r="B48" s="1" t="s">
        <v>205</v>
      </c>
      <c r="C48" s="4" t="s">
        <v>104</v>
      </c>
      <c r="D48" s="11" t="s">
        <v>37</v>
      </c>
      <c r="E48" s="1" t="s">
        <v>26</v>
      </c>
      <c r="F48" s="5">
        <v>43518</v>
      </c>
      <c r="G48" s="5">
        <v>43535</v>
      </c>
      <c r="H48" s="5">
        <v>43555</v>
      </c>
      <c r="I48" s="6">
        <v>2</v>
      </c>
      <c r="J48" s="7">
        <v>15000</v>
      </c>
      <c r="K48" s="7">
        <v>480000</v>
      </c>
      <c r="L48" s="7">
        <v>32</v>
      </c>
      <c r="M48" s="3">
        <v>0</v>
      </c>
      <c r="N48" s="1"/>
      <c r="O48" s="8"/>
      <c r="P48" s="1"/>
      <c r="Q48" s="1"/>
      <c r="R48" s="1"/>
      <c r="S48" s="1"/>
      <c r="T48" s="9" t="str">
        <f>HYPERLINK("https://my.zakupki.prom.ua/cabinet/purchases/state_purchase/view/10691712")</f>
        <v>https://my.zakupki.prom.ua/cabinet/purchases/state_purchase/view/10691712</v>
      </c>
      <c r="U48" s="1" t="s">
        <v>25</v>
      </c>
      <c r="V48" s="1"/>
      <c r="W48" s="1"/>
      <c r="X48" s="1"/>
      <c r="Y48" s="1"/>
    </row>
    <row r="51" spans="2:7" ht="21">
      <c r="B51" s="14" t="s">
        <v>208</v>
      </c>
      <c r="C51" s="14"/>
      <c r="D51" s="14"/>
      <c r="F51" s="14" t="s">
        <v>209</v>
      </c>
      <c r="G51" s="14"/>
    </row>
    <row r="53" spans="2:7" ht="21">
      <c r="B53" s="14" t="s">
        <v>210</v>
      </c>
      <c r="C53" s="14"/>
      <c r="D53" s="14"/>
      <c r="F53" s="14" t="s">
        <v>211</v>
      </c>
      <c r="G53" s="14"/>
    </row>
  </sheetData>
  <sheetProtection/>
  <mergeCells count="6">
    <mergeCell ref="A1:H1"/>
    <mergeCell ref="A2:H2"/>
    <mergeCell ref="B51:D51"/>
    <mergeCell ref="F51:G51"/>
    <mergeCell ref="B53:D53"/>
    <mergeCell ref="F53:G53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Buh7</cp:lastModifiedBy>
  <dcterms:modified xsi:type="dcterms:W3CDTF">2020-01-30T08:30:34Z</dcterms:modified>
  <cp:category/>
  <cp:version/>
  <cp:contentType/>
  <cp:contentStatus/>
</cp:coreProperties>
</file>